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Meus documentos\Usuário\Meus Documentos\Documents\"/>
    </mc:Choice>
  </mc:AlternateContent>
  <xr:revisionPtr revIDLastSave="0" documentId="13_ncr:1_{1FF78540-D18D-4D12-A931-2FEEF669835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imulador REFORM_CONST_LEGALIZ" sheetId="1" r:id="rId1"/>
  </sheets>
  <definedNames>
    <definedName name="_xlnm.Print_Area" localSheetId="0">'Simulador REFORM_CONST_LEGALIZ'!$A$1:$AA$100</definedName>
    <definedName name="_xlnm.Print_Titles" localSheetId="0">'Simulador REFORM_CONST_LEGALIZ'!$20:$22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2" i="1" l="1"/>
  <c r="AG22" i="1"/>
  <c r="AD22" i="1"/>
  <c r="AF19" i="1"/>
  <c r="AE19" i="1"/>
  <c r="AE23" i="1" s="1"/>
  <c r="AE24" i="1" s="1"/>
  <c r="AE25" i="1" s="1"/>
  <c r="AE26" i="1" s="1"/>
  <c r="AE27" i="1" s="1"/>
  <c r="AE28" i="1" s="1"/>
  <c r="AE29" i="1" s="1"/>
  <c r="AD19" i="1"/>
  <c r="AR17" i="1"/>
  <c r="BH10" i="1"/>
  <c r="BJ13" i="1" s="1"/>
  <c r="BJ6" i="1"/>
  <c r="BQ15" i="1" l="1"/>
  <c r="BR15" i="1"/>
  <c r="BN18" i="1" s="1"/>
  <c r="AE30" i="1"/>
  <c r="AE31" i="1" s="1"/>
  <c r="AE32" i="1" s="1"/>
  <c r="AE33" i="1" s="1"/>
  <c r="AD29" i="1"/>
  <c r="BH11" i="1"/>
  <c r="BI13" i="1"/>
  <c r="BH9" i="1"/>
  <c r="BH13" i="1"/>
  <c r="AD23" i="1"/>
  <c r="AD28" i="1"/>
  <c r="BP15" i="1"/>
  <c r="AD25" i="1"/>
  <c r="AD26" i="1"/>
  <c r="AD27" i="1"/>
  <c r="AD24" i="1"/>
  <c r="BL18" i="1" l="1"/>
  <c r="AD32" i="1"/>
  <c r="AD31" i="1"/>
  <c r="AD30" i="1"/>
  <c r="AD33" i="1"/>
  <c r="AE34" i="1"/>
  <c r="BM18" i="1"/>
  <c r="BO22" i="1" s="1"/>
  <c r="BN22" i="1" l="1"/>
  <c r="BN23" i="1" s="1"/>
  <c r="BN25" i="1" s="1"/>
  <c r="BO23" i="1"/>
  <c r="AE35" i="1"/>
  <c r="AD34" i="1"/>
  <c r="BN26" i="1" l="1"/>
  <c r="AR15" i="1" s="1"/>
  <c r="AE36" i="1"/>
  <c r="AD35" i="1"/>
  <c r="D20" i="1" l="1"/>
  <c r="AR13" i="1"/>
  <c r="R20" i="1"/>
  <c r="V7" i="1"/>
  <c r="D21" i="1"/>
  <c r="AV7" i="1"/>
  <c r="B21" i="1"/>
  <c r="X22" i="1"/>
  <c r="X21" i="1"/>
  <c r="J22" i="1"/>
  <c r="K21" i="1"/>
  <c r="G22" i="1"/>
  <c r="Y21" i="1"/>
  <c r="O21" i="1"/>
  <c r="R21" i="1"/>
  <c r="W21" i="1"/>
  <c r="E21" i="1"/>
  <c r="J21" i="1"/>
  <c r="V22" i="1"/>
  <c r="T21" i="1"/>
  <c r="V21" i="1"/>
  <c r="H21" i="1"/>
  <c r="G21" i="1"/>
  <c r="B20" i="1"/>
  <c r="Y20" i="1"/>
  <c r="V20" i="1"/>
  <c r="G20" i="1"/>
  <c r="K20" i="1"/>
  <c r="H20" i="1"/>
  <c r="T20" i="1"/>
  <c r="X20" i="1"/>
  <c r="E20" i="1"/>
  <c r="J20" i="1"/>
  <c r="W20" i="1"/>
  <c r="O20" i="1"/>
  <c r="AT11" i="1"/>
  <c r="AE37" i="1"/>
  <c r="AD36" i="1"/>
  <c r="P9" i="1" l="1"/>
  <c r="V5" i="1"/>
  <c r="V3" i="1" s="1"/>
  <c r="W23" i="1"/>
  <c r="H23" i="1"/>
  <c r="J9" i="1"/>
  <c r="J11" i="1" s="1"/>
  <c r="P11" i="1" s="1"/>
  <c r="O23" i="1"/>
  <c r="AN23" i="1" s="1"/>
  <c r="Z23" i="1"/>
  <c r="Z24" i="1" s="1"/>
  <c r="L23" i="1"/>
  <c r="E23" i="1" s="1"/>
  <c r="K23" i="1" s="1"/>
  <c r="B23" i="1"/>
  <c r="A23" i="1" s="1"/>
  <c r="AE38" i="1"/>
  <c r="AD37" i="1"/>
  <c r="H24" i="1" l="1"/>
  <c r="R23" i="1"/>
  <c r="R9" i="1"/>
  <c r="D23" i="1"/>
  <c r="M23" i="1"/>
  <c r="N23" i="1"/>
  <c r="L24" i="1"/>
  <c r="B24" i="1" s="1"/>
  <c r="P23" i="1"/>
  <c r="AE39" i="1"/>
  <c r="AD38" i="1"/>
  <c r="Z25" i="1"/>
  <c r="O24" i="1"/>
  <c r="AC24" i="1" l="1"/>
  <c r="E24" i="1" s="1"/>
  <c r="K24" i="1" s="1"/>
  <c r="H25" i="1" s="1"/>
  <c r="P24" i="1"/>
  <c r="P25" i="1" s="1"/>
  <c r="T23" i="1"/>
  <c r="Y23" i="1" s="1"/>
  <c r="X23" i="1"/>
  <c r="AJ23" i="1" s="1"/>
  <c r="M24" i="1"/>
  <c r="A24" i="1"/>
  <c r="F23" i="1"/>
  <c r="L25" i="1"/>
  <c r="C23" i="1"/>
  <c r="D24" i="1"/>
  <c r="AN24" i="1"/>
  <c r="N24" i="1"/>
  <c r="AE40" i="1"/>
  <c r="AD39" i="1"/>
  <c r="O25" i="1"/>
  <c r="Z26" i="1"/>
  <c r="W24" i="1" l="1"/>
  <c r="B25" i="1"/>
  <c r="A25" i="1" s="1"/>
  <c r="I23" i="1"/>
  <c r="AG23" i="1" s="1"/>
  <c r="L26" i="1"/>
  <c r="M25" i="1"/>
  <c r="V23" i="1"/>
  <c r="C24" i="1"/>
  <c r="I24" i="1" s="1"/>
  <c r="AG24" i="1" s="1"/>
  <c r="P26" i="1"/>
  <c r="Z27" i="1"/>
  <c r="O26" i="1"/>
  <c r="F24" i="1"/>
  <c r="N25" i="1"/>
  <c r="AN25" i="1"/>
  <c r="AD40" i="1"/>
  <c r="AE41" i="1"/>
  <c r="D25" i="1"/>
  <c r="E25" i="1"/>
  <c r="B26" i="1" l="1"/>
  <c r="A26" i="1" s="1"/>
  <c r="M26" i="1"/>
  <c r="L27" i="1"/>
  <c r="X24" i="1"/>
  <c r="AJ24" i="1" s="1"/>
  <c r="R24" i="1"/>
  <c r="T24" i="1" s="1"/>
  <c r="F25" i="1"/>
  <c r="E26" i="1"/>
  <c r="N26" i="1"/>
  <c r="AN26" i="1"/>
  <c r="AE42" i="1"/>
  <c r="AD41" i="1"/>
  <c r="C25" i="1"/>
  <c r="I25" i="1" s="1"/>
  <c r="AG25" i="1" s="1"/>
  <c r="Z28" i="1"/>
  <c r="P27" i="1"/>
  <c r="O27" i="1"/>
  <c r="K25" i="1"/>
  <c r="H26" i="1" s="1"/>
  <c r="B27" i="1" l="1"/>
  <c r="A27" i="1" s="1"/>
  <c r="M27" i="1"/>
  <c r="L28" i="1"/>
  <c r="E27" i="1"/>
  <c r="V24" i="1"/>
  <c r="Y24" i="1"/>
  <c r="W25" i="1" s="1"/>
  <c r="N27" i="1"/>
  <c r="AN27" i="1"/>
  <c r="D26" i="1"/>
  <c r="K26" i="1"/>
  <c r="H27" i="1" s="1"/>
  <c r="O28" i="1"/>
  <c r="Z29" i="1"/>
  <c r="P28" i="1"/>
  <c r="AE43" i="1"/>
  <c r="AD42" i="1"/>
  <c r="B28" i="1" l="1"/>
  <c r="A28" i="1" s="1"/>
  <c r="L29" i="1"/>
  <c r="M28" i="1"/>
  <c r="E28" i="1"/>
  <c r="X25" i="1"/>
  <c r="AJ25" i="1" s="1"/>
  <c r="R25" i="1"/>
  <c r="T25" i="1" s="1"/>
  <c r="C26" i="1"/>
  <c r="I26" i="1" s="1"/>
  <c r="AG26" i="1" s="1"/>
  <c r="F26" i="1"/>
  <c r="D27" i="1"/>
  <c r="K27" i="1"/>
  <c r="H28" i="1" s="1"/>
  <c r="O29" i="1"/>
  <c r="Z30" i="1"/>
  <c r="AE44" i="1"/>
  <c r="AD43" i="1"/>
  <c r="AN28" i="1"/>
  <c r="N28" i="1"/>
  <c r="B29" i="1" l="1"/>
  <c r="A29" i="1" s="1"/>
  <c r="M29" i="1"/>
  <c r="L30" i="1"/>
  <c r="E29" i="1"/>
  <c r="V25" i="1"/>
  <c r="Y25" i="1"/>
  <c r="W26" i="1" s="1"/>
  <c r="O30" i="1"/>
  <c r="Z31" i="1"/>
  <c r="D28" i="1"/>
  <c r="K28" i="1"/>
  <c r="H29" i="1" s="1"/>
  <c r="AE45" i="1"/>
  <c r="AD44" i="1"/>
  <c r="N29" i="1"/>
  <c r="AN29" i="1"/>
  <c r="C27" i="1"/>
  <c r="I27" i="1" s="1"/>
  <c r="AG27" i="1" s="1"/>
  <c r="F27" i="1"/>
  <c r="B30" i="1" l="1"/>
  <c r="A30" i="1" s="1"/>
  <c r="M30" i="1"/>
  <c r="L31" i="1"/>
  <c r="X26" i="1"/>
  <c r="AJ26" i="1" s="1"/>
  <c r="R26" i="1"/>
  <c r="T26" i="1" s="1"/>
  <c r="V26" i="1" s="1"/>
  <c r="D29" i="1"/>
  <c r="K29" i="1"/>
  <c r="AE46" i="1"/>
  <c r="AD45" i="1"/>
  <c r="C28" i="1"/>
  <c r="I28" i="1" s="1"/>
  <c r="AG28" i="1" s="1"/>
  <c r="F28" i="1"/>
  <c r="AN30" i="1"/>
  <c r="N30" i="1"/>
  <c r="Z32" i="1"/>
  <c r="O31" i="1"/>
  <c r="E30" i="1" l="1"/>
  <c r="K30" i="1" s="1"/>
  <c r="H30" i="1"/>
  <c r="B31" i="1"/>
  <c r="A31" i="1" s="1"/>
  <c r="M31" i="1"/>
  <c r="L32" i="1"/>
  <c r="Y26" i="1"/>
  <c r="N31" i="1"/>
  <c r="AN31" i="1"/>
  <c r="AE47" i="1"/>
  <c r="AD46" i="1"/>
  <c r="D30" i="1"/>
  <c r="C29" i="1"/>
  <c r="I29" i="1" s="1"/>
  <c r="AG29" i="1" s="1"/>
  <c r="F29" i="1"/>
  <c r="O32" i="1"/>
  <c r="Z33" i="1"/>
  <c r="E31" i="1" l="1"/>
  <c r="H31" i="1"/>
  <c r="W27" i="1"/>
  <c r="X27" i="1" s="1"/>
  <c r="AJ27" i="1" s="1"/>
  <c r="B32" i="1"/>
  <c r="A32" i="1" s="1"/>
  <c r="M32" i="1"/>
  <c r="L33" i="1"/>
  <c r="R27" i="1"/>
  <c r="T27" i="1" s="1"/>
  <c r="V27" i="1" s="1"/>
  <c r="C30" i="1"/>
  <c r="I30" i="1" s="1"/>
  <c r="AG30" i="1" s="1"/>
  <c r="F30" i="1"/>
  <c r="AE48" i="1"/>
  <c r="AD47" i="1"/>
  <c r="Z34" i="1"/>
  <c r="O33" i="1"/>
  <c r="AN32" i="1"/>
  <c r="N32" i="1"/>
  <c r="D31" i="1"/>
  <c r="K31" i="1"/>
  <c r="E32" i="1" l="1"/>
  <c r="K32" i="1" s="1"/>
  <c r="H32" i="1"/>
  <c r="B33" i="1"/>
  <c r="A33" i="1" s="1"/>
  <c r="M33" i="1"/>
  <c r="L34" i="1"/>
  <c r="Y27" i="1"/>
  <c r="AD48" i="1"/>
  <c r="AE49" i="1"/>
  <c r="AN33" i="1"/>
  <c r="N33" i="1"/>
  <c r="D32" i="1"/>
  <c r="C31" i="1"/>
  <c r="I31" i="1" s="1"/>
  <c r="AG31" i="1" s="1"/>
  <c r="F31" i="1"/>
  <c r="O34" i="1"/>
  <c r="Z35" i="1"/>
  <c r="E33" i="1" l="1"/>
  <c r="K33" i="1" s="1"/>
  <c r="H33" i="1"/>
  <c r="R28" i="1"/>
  <c r="T28" i="1" s="1"/>
  <c r="V28" i="1" s="1"/>
  <c r="W28" i="1"/>
  <c r="X28" i="1" s="1"/>
  <c r="AJ28" i="1" s="1"/>
  <c r="B34" i="1"/>
  <c r="A34" i="1" s="1"/>
  <c r="M34" i="1"/>
  <c r="L35" i="1"/>
  <c r="D33" i="1"/>
  <c r="AE50" i="1"/>
  <c r="AD49" i="1"/>
  <c r="Z36" i="1"/>
  <c r="O35" i="1"/>
  <c r="C32" i="1"/>
  <c r="I32" i="1" s="1"/>
  <c r="AG32" i="1" s="1"/>
  <c r="F32" i="1"/>
  <c r="AN34" i="1"/>
  <c r="N34" i="1"/>
  <c r="E34" i="1" l="1"/>
  <c r="K34" i="1" s="1"/>
  <c r="H34" i="1"/>
  <c r="Y28" i="1"/>
  <c r="W29" i="1" s="1"/>
  <c r="B35" i="1"/>
  <c r="A35" i="1" s="1"/>
  <c r="M35" i="1"/>
  <c r="L36" i="1"/>
  <c r="D34" i="1"/>
  <c r="AE51" i="1"/>
  <c r="AD50" i="1"/>
  <c r="C33" i="1"/>
  <c r="I33" i="1" s="1"/>
  <c r="AG33" i="1" s="1"/>
  <c r="F33" i="1"/>
  <c r="O36" i="1"/>
  <c r="Z37" i="1"/>
  <c r="N35" i="1"/>
  <c r="AN35" i="1"/>
  <c r="R29" i="1" l="1"/>
  <c r="E35" i="1"/>
  <c r="K35" i="1" s="1"/>
  <c r="H36" i="1" s="1"/>
  <c r="H35" i="1"/>
  <c r="B36" i="1"/>
  <c r="A36" i="1" s="1"/>
  <c r="L37" i="1"/>
  <c r="L38" i="1" s="1"/>
  <c r="M36" i="1"/>
  <c r="AN36" i="1"/>
  <c r="N36" i="1"/>
  <c r="AE52" i="1"/>
  <c r="AD51" i="1"/>
  <c r="D35" i="1"/>
  <c r="C34" i="1"/>
  <c r="I34" i="1" s="1"/>
  <c r="AG34" i="1" s="1"/>
  <c r="F34" i="1"/>
  <c r="O37" i="1"/>
  <c r="Z38" i="1"/>
  <c r="E36" i="1" l="1"/>
  <c r="E37" i="1" s="1"/>
  <c r="E38" i="1" s="1"/>
  <c r="B37" i="1"/>
  <c r="A37" i="1" s="1"/>
  <c r="M37" i="1"/>
  <c r="Z39" i="1"/>
  <c r="O38" i="1"/>
  <c r="M38" i="1"/>
  <c r="L39" i="1"/>
  <c r="C35" i="1"/>
  <c r="I35" i="1" s="1"/>
  <c r="AG35" i="1" s="1"/>
  <c r="F35" i="1"/>
  <c r="AN37" i="1"/>
  <c r="N37" i="1"/>
  <c r="D36" i="1"/>
  <c r="K36" i="1"/>
  <c r="H37" i="1" s="1"/>
  <c r="AE53" i="1"/>
  <c r="AD52" i="1"/>
  <c r="B38" i="1" l="1"/>
  <c r="A38" i="1" s="1"/>
  <c r="C36" i="1"/>
  <c r="I36" i="1" s="1"/>
  <c r="AG36" i="1" s="1"/>
  <c r="F36" i="1"/>
  <c r="N38" i="1"/>
  <c r="AN38" i="1"/>
  <c r="AE54" i="1"/>
  <c r="AD53" i="1"/>
  <c r="L40" i="1"/>
  <c r="E39" i="1"/>
  <c r="M39" i="1"/>
  <c r="D37" i="1"/>
  <c r="K37" i="1"/>
  <c r="H38" i="1" s="1"/>
  <c r="O39" i="1"/>
  <c r="Z40" i="1"/>
  <c r="B39" i="1" l="1"/>
  <c r="A39" i="1" s="1"/>
  <c r="D38" i="1"/>
  <c r="K38" i="1"/>
  <c r="H39" i="1" s="1"/>
  <c r="O40" i="1"/>
  <c r="Z41" i="1"/>
  <c r="C37" i="1"/>
  <c r="I37" i="1" s="1"/>
  <c r="AG37" i="1" s="1"/>
  <c r="F37" i="1"/>
  <c r="N39" i="1"/>
  <c r="AN39" i="1"/>
  <c r="AE55" i="1"/>
  <c r="AD54" i="1"/>
  <c r="L41" i="1"/>
  <c r="E40" i="1"/>
  <c r="M40" i="1"/>
  <c r="B40" i="1" l="1"/>
  <c r="A40" i="1" s="1"/>
  <c r="M41" i="1"/>
  <c r="E41" i="1"/>
  <c r="L42" i="1"/>
  <c r="D39" i="1"/>
  <c r="K39" i="1"/>
  <c r="H40" i="1" s="1"/>
  <c r="AE56" i="1"/>
  <c r="AD55" i="1"/>
  <c r="C38" i="1"/>
  <c r="I38" i="1" s="1"/>
  <c r="AG38" i="1" s="1"/>
  <c r="F38" i="1"/>
  <c r="Z42" i="1"/>
  <c r="O41" i="1"/>
  <c r="N40" i="1"/>
  <c r="AN40" i="1"/>
  <c r="B41" i="1" l="1"/>
  <c r="A41" i="1" s="1"/>
  <c r="C39" i="1"/>
  <c r="I39" i="1" s="1"/>
  <c r="AG39" i="1" s="1"/>
  <c r="F39" i="1"/>
  <c r="Z43" i="1"/>
  <c r="O42" i="1"/>
  <c r="AE57" i="1"/>
  <c r="AD56" i="1"/>
  <c r="M42" i="1"/>
  <c r="L43" i="1"/>
  <c r="AN41" i="1"/>
  <c r="N41" i="1"/>
  <c r="D40" i="1"/>
  <c r="K40" i="1"/>
  <c r="H41" i="1" s="1"/>
  <c r="B42" i="1" l="1"/>
  <c r="A42" i="1" s="1"/>
  <c r="C40" i="1"/>
  <c r="I40" i="1" s="1"/>
  <c r="AG40" i="1" s="1"/>
  <c r="F40" i="1"/>
  <c r="N42" i="1"/>
  <c r="AN42" i="1"/>
  <c r="L44" i="1"/>
  <c r="M43" i="1"/>
  <c r="D41" i="1"/>
  <c r="K41" i="1"/>
  <c r="AE58" i="1"/>
  <c r="AD57" i="1"/>
  <c r="O43" i="1"/>
  <c r="Z44" i="1"/>
  <c r="E42" i="1" l="1"/>
  <c r="K42" i="1" s="1"/>
  <c r="H42" i="1"/>
  <c r="B43" i="1"/>
  <c r="A43" i="1" s="1"/>
  <c r="C41" i="1"/>
  <c r="I41" i="1" s="1"/>
  <c r="AG41" i="1" s="1"/>
  <c r="F41" i="1"/>
  <c r="AE59" i="1"/>
  <c r="AD58" i="1"/>
  <c r="O44" i="1"/>
  <c r="Z45" i="1"/>
  <c r="L45" i="1"/>
  <c r="M44" i="1"/>
  <c r="N43" i="1"/>
  <c r="AN43" i="1"/>
  <c r="D42" i="1"/>
  <c r="E43" i="1" l="1"/>
  <c r="E44" i="1" s="1"/>
  <c r="E45" i="1" s="1"/>
  <c r="H43" i="1"/>
  <c r="B44" i="1"/>
  <c r="A44" i="1" s="1"/>
  <c r="AN44" i="1"/>
  <c r="N44" i="1"/>
  <c r="M45" i="1"/>
  <c r="L46" i="1"/>
  <c r="D43" i="1"/>
  <c r="C42" i="1"/>
  <c r="I42" i="1" s="1"/>
  <c r="AG42" i="1" s="1"/>
  <c r="F42" i="1"/>
  <c r="O45" i="1"/>
  <c r="Z46" i="1"/>
  <c r="AE60" i="1"/>
  <c r="AD59" i="1"/>
  <c r="K43" i="1" l="1"/>
  <c r="H44" i="1" s="1"/>
  <c r="B45" i="1"/>
  <c r="A45" i="1" s="1"/>
  <c r="M46" i="1"/>
  <c r="L47" i="1"/>
  <c r="Z47" i="1"/>
  <c r="O46" i="1"/>
  <c r="AE61" i="1"/>
  <c r="AD60" i="1"/>
  <c r="AN45" i="1"/>
  <c r="N45" i="1"/>
  <c r="C43" i="1"/>
  <c r="I43" i="1" s="1"/>
  <c r="AG43" i="1" s="1"/>
  <c r="F43" i="1"/>
  <c r="D44" i="1" l="1"/>
  <c r="F44" i="1" s="1"/>
  <c r="K44" i="1"/>
  <c r="H45" i="1" s="1"/>
  <c r="B46" i="1"/>
  <c r="A46" i="1" s="1"/>
  <c r="O47" i="1"/>
  <c r="Z48" i="1"/>
  <c r="AE62" i="1"/>
  <c r="AD61" i="1"/>
  <c r="N46" i="1"/>
  <c r="AN46" i="1"/>
  <c r="L48" i="1"/>
  <c r="M47" i="1"/>
  <c r="C44" i="1" l="1"/>
  <c r="I44" i="1" s="1"/>
  <c r="AG44" i="1" s="1"/>
  <c r="D45" i="1"/>
  <c r="F45" i="1" s="1"/>
  <c r="K45" i="1"/>
  <c r="E46" i="1"/>
  <c r="B47" i="1"/>
  <c r="A47" i="1" s="1"/>
  <c r="L49" i="1"/>
  <c r="M48" i="1"/>
  <c r="AE63" i="1"/>
  <c r="AD62" i="1"/>
  <c r="O48" i="1"/>
  <c r="Z49" i="1"/>
  <c r="N47" i="1"/>
  <c r="AN47" i="1"/>
  <c r="C45" i="1" l="1"/>
  <c r="I45" i="1" s="1"/>
  <c r="AG45" i="1" s="1"/>
  <c r="K46" i="1"/>
  <c r="D47" i="1" s="1"/>
  <c r="D46" i="1"/>
  <c r="F46" i="1" s="1"/>
  <c r="H46" i="1"/>
  <c r="E47" i="1"/>
  <c r="B48" i="1"/>
  <c r="A48" i="1" s="1"/>
  <c r="AE64" i="1"/>
  <c r="AD63" i="1"/>
  <c r="M49" i="1"/>
  <c r="L50" i="1"/>
  <c r="Z50" i="1"/>
  <c r="O49" i="1"/>
  <c r="N48" i="1"/>
  <c r="AN48" i="1"/>
  <c r="K47" i="1" l="1"/>
  <c r="H48" i="1" s="1"/>
  <c r="H47" i="1"/>
  <c r="C46" i="1"/>
  <c r="I46" i="1" s="1"/>
  <c r="AG46" i="1" s="1"/>
  <c r="E48" i="1"/>
  <c r="E49" i="1" s="1"/>
  <c r="B49" i="1"/>
  <c r="A49" i="1" s="1"/>
  <c r="D48" i="1"/>
  <c r="K48" i="1"/>
  <c r="H49" i="1" s="1"/>
  <c r="AN49" i="1"/>
  <c r="N49" i="1"/>
  <c r="C47" i="1"/>
  <c r="F47" i="1"/>
  <c r="Z51" i="1"/>
  <c r="O50" i="1"/>
  <c r="M50" i="1"/>
  <c r="L51" i="1"/>
  <c r="AE65" i="1"/>
  <c r="AD64" i="1"/>
  <c r="I47" i="1" l="1"/>
  <c r="AG47" i="1" s="1"/>
  <c r="B50" i="1"/>
  <c r="A50" i="1" s="1"/>
  <c r="AE66" i="1"/>
  <c r="AD65" i="1"/>
  <c r="D49" i="1"/>
  <c r="K49" i="1"/>
  <c r="L52" i="1"/>
  <c r="M51" i="1"/>
  <c r="C48" i="1"/>
  <c r="I48" i="1" s="1"/>
  <c r="AG48" i="1" s="1"/>
  <c r="F48" i="1"/>
  <c r="AN50" i="1"/>
  <c r="N50" i="1"/>
  <c r="O51" i="1"/>
  <c r="Z52" i="1"/>
  <c r="E50" i="1" l="1"/>
  <c r="E51" i="1" s="1"/>
  <c r="E52" i="1" s="1"/>
  <c r="H50" i="1"/>
  <c r="B51" i="1"/>
  <c r="A51" i="1" s="1"/>
  <c r="O52" i="1"/>
  <c r="Z53" i="1"/>
  <c r="N51" i="1"/>
  <c r="AN51" i="1"/>
  <c r="D50" i="1"/>
  <c r="C49" i="1"/>
  <c r="I49" i="1" s="1"/>
  <c r="AG49" i="1" s="1"/>
  <c r="F49" i="1"/>
  <c r="L53" i="1"/>
  <c r="M52" i="1"/>
  <c r="AE67" i="1"/>
  <c r="AD66" i="1"/>
  <c r="K50" i="1" l="1"/>
  <c r="H51" i="1" s="1"/>
  <c r="B52" i="1"/>
  <c r="A52" i="1" s="1"/>
  <c r="C50" i="1"/>
  <c r="I50" i="1" s="1"/>
  <c r="AG50" i="1" s="1"/>
  <c r="F50" i="1"/>
  <c r="N52" i="1"/>
  <c r="AN52" i="1"/>
  <c r="AE68" i="1"/>
  <c r="AD67" i="1"/>
  <c r="Z54" i="1"/>
  <c r="O53" i="1"/>
  <c r="M53" i="1"/>
  <c r="L54" i="1"/>
  <c r="E53" i="1"/>
  <c r="D51" i="1" l="1"/>
  <c r="C51" i="1" s="1"/>
  <c r="I51" i="1" s="1"/>
  <c r="AG51" i="1" s="1"/>
  <c r="K51" i="1"/>
  <c r="H52" i="1" s="1"/>
  <c r="B53" i="1"/>
  <c r="A53" i="1" s="1"/>
  <c r="M54" i="1"/>
  <c r="L55" i="1"/>
  <c r="Z55" i="1"/>
  <c r="O54" i="1"/>
  <c r="AN53" i="1"/>
  <c r="N53" i="1"/>
  <c r="AE69" i="1"/>
  <c r="AD68" i="1"/>
  <c r="F51" i="1" l="1"/>
  <c r="K52" i="1"/>
  <c r="H53" i="1" s="1"/>
  <c r="D52" i="1"/>
  <c r="B54" i="1"/>
  <c r="A54" i="1" s="1"/>
  <c r="AE70" i="1"/>
  <c r="AD69" i="1"/>
  <c r="O55" i="1"/>
  <c r="Z56" i="1"/>
  <c r="N54" i="1"/>
  <c r="AN54" i="1"/>
  <c r="L56" i="1"/>
  <c r="M55" i="1"/>
  <c r="C52" i="1"/>
  <c r="I52" i="1" s="1"/>
  <c r="AG52" i="1" s="1"/>
  <c r="F52" i="1"/>
  <c r="K53" i="1" l="1"/>
  <c r="D54" i="1" s="1"/>
  <c r="D53" i="1"/>
  <c r="E54" i="1"/>
  <c r="E55" i="1" s="1"/>
  <c r="E56" i="1" s="1"/>
  <c r="H54" i="1"/>
  <c r="B55" i="1"/>
  <c r="A55" i="1" s="1"/>
  <c r="O56" i="1"/>
  <c r="Z57" i="1"/>
  <c r="N55" i="1"/>
  <c r="AN55" i="1"/>
  <c r="L57" i="1"/>
  <c r="M56" i="1"/>
  <c r="C53" i="1"/>
  <c r="I53" i="1" s="1"/>
  <c r="AG53" i="1" s="1"/>
  <c r="F53" i="1"/>
  <c r="AE71" i="1"/>
  <c r="AD70" i="1"/>
  <c r="K54" i="1" l="1"/>
  <c r="H55" i="1" s="1"/>
  <c r="B56" i="1"/>
  <c r="A56" i="1" s="1"/>
  <c r="C54" i="1"/>
  <c r="I54" i="1" s="1"/>
  <c r="AG54" i="1" s="1"/>
  <c r="F54" i="1"/>
  <c r="O57" i="1"/>
  <c r="Z58" i="1"/>
  <c r="M57" i="1"/>
  <c r="L58" i="1"/>
  <c r="E57" i="1"/>
  <c r="AN56" i="1"/>
  <c r="N56" i="1"/>
  <c r="AE72" i="1"/>
  <c r="AD71" i="1"/>
  <c r="D55" i="1"/>
  <c r="K55" i="1"/>
  <c r="H56" i="1" s="1"/>
  <c r="B57" i="1" l="1"/>
  <c r="A57" i="1" s="1"/>
  <c r="M58" i="1"/>
  <c r="L59" i="1"/>
  <c r="AN57" i="1"/>
  <c r="N57" i="1"/>
  <c r="D56" i="1"/>
  <c r="K56" i="1"/>
  <c r="H57" i="1" s="1"/>
  <c r="AE73" i="1"/>
  <c r="AD72" i="1"/>
  <c r="C55" i="1"/>
  <c r="I55" i="1" s="1"/>
  <c r="AG55" i="1" s="1"/>
  <c r="F55" i="1"/>
  <c r="Z59" i="1"/>
  <c r="O58" i="1"/>
  <c r="B58" i="1" l="1"/>
  <c r="A58" i="1" s="1"/>
  <c r="AE74" i="1"/>
  <c r="AD73" i="1"/>
  <c r="D57" i="1"/>
  <c r="K57" i="1"/>
  <c r="O59" i="1"/>
  <c r="Z60" i="1"/>
  <c r="C56" i="1"/>
  <c r="I56" i="1" s="1"/>
  <c r="AG56" i="1" s="1"/>
  <c r="F56" i="1"/>
  <c r="N58" i="1"/>
  <c r="AN58" i="1"/>
  <c r="L60" i="1"/>
  <c r="M59" i="1"/>
  <c r="E58" i="1" l="1"/>
  <c r="H58" i="1"/>
  <c r="B59" i="1"/>
  <c r="A59" i="1" s="1"/>
  <c r="N59" i="1"/>
  <c r="AN59" i="1"/>
  <c r="C57" i="1"/>
  <c r="I57" i="1" s="1"/>
  <c r="AG57" i="1" s="1"/>
  <c r="F57" i="1"/>
  <c r="AE75" i="1"/>
  <c r="AD74" i="1"/>
  <c r="O60" i="1"/>
  <c r="Z61" i="1"/>
  <c r="L61" i="1"/>
  <c r="M60" i="1"/>
  <c r="D58" i="1"/>
  <c r="K58" i="1" l="1"/>
  <c r="H59" i="1" s="1"/>
  <c r="B60" i="1"/>
  <c r="A60" i="1" s="1"/>
  <c r="C58" i="1"/>
  <c r="I58" i="1" s="1"/>
  <c r="AG58" i="1" s="1"/>
  <c r="F58" i="1"/>
  <c r="M61" i="1"/>
  <c r="L62" i="1"/>
  <c r="N60" i="1"/>
  <c r="AN60" i="1"/>
  <c r="Z62" i="1"/>
  <c r="O61" i="1"/>
  <c r="AE76" i="1"/>
  <c r="AD75" i="1"/>
  <c r="E59" i="1" l="1"/>
  <c r="E60" i="1" s="1"/>
  <c r="E61" i="1" s="1"/>
  <c r="E62" i="1" s="1"/>
  <c r="D59" i="1"/>
  <c r="B61" i="1"/>
  <c r="A61" i="1" s="1"/>
  <c r="AE77" i="1"/>
  <c r="AD76" i="1"/>
  <c r="Z63" i="1"/>
  <c r="O62" i="1"/>
  <c r="M62" i="1"/>
  <c r="L63" i="1"/>
  <c r="AN61" i="1"/>
  <c r="N61" i="1"/>
  <c r="K59" i="1" l="1"/>
  <c r="H60" i="1" s="1"/>
  <c r="C59" i="1"/>
  <c r="I59" i="1" s="1"/>
  <c r="AG59" i="1" s="1"/>
  <c r="F59" i="1"/>
  <c r="D60" i="1"/>
  <c r="C60" i="1" s="1"/>
  <c r="B62" i="1"/>
  <c r="A62" i="1" s="1"/>
  <c r="L64" i="1"/>
  <c r="E63" i="1"/>
  <c r="M63" i="1"/>
  <c r="O63" i="1"/>
  <c r="Z64" i="1"/>
  <c r="N62" i="1"/>
  <c r="AN62" i="1"/>
  <c r="AE78" i="1"/>
  <c r="AD77" i="1"/>
  <c r="I60" i="1" l="1"/>
  <c r="AG60" i="1" s="1"/>
  <c r="K60" i="1"/>
  <c r="H61" i="1" s="1"/>
  <c r="F60" i="1"/>
  <c r="B63" i="1"/>
  <c r="A63" i="1" s="1"/>
  <c r="AE79" i="1"/>
  <c r="AD78" i="1"/>
  <c r="O64" i="1"/>
  <c r="Z65" i="1"/>
  <c r="N63" i="1"/>
  <c r="AN63" i="1"/>
  <c r="L65" i="1"/>
  <c r="E64" i="1"/>
  <c r="M64" i="1"/>
  <c r="D61" i="1" l="1"/>
  <c r="C61" i="1" s="1"/>
  <c r="I61" i="1" s="1"/>
  <c r="AG61" i="1" s="1"/>
  <c r="K61" i="1"/>
  <c r="H62" i="1" s="1"/>
  <c r="B64" i="1"/>
  <c r="A64" i="1" s="1"/>
  <c r="O65" i="1"/>
  <c r="Z66" i="1"/>
  <c r="N64" i="1"/>
  <c r="AN64" i="1"/>
  <c r="M65" i="1"/>
  <c r="L66" i="1"/>
  <c r="E65" i="1"/>
  <c r="AE80" i="1"/>
  <c r="AD79" i="1"/>
  <c r="F61" i="1" l="1"/>
  <c r="D62" i="1"/>
  <c r="F62" i="1" s="1"/>
  <c r="K62" i="1"/>
  <c r="H63" i="1" s="1"/>
  <c r="C62" i="1"/>
  <c r="I62" i="1" s="1"/>
  <c r="AG62" i="1" s="1"/>
  <c r="B65" i="1"/>
  <c r="A65" i="1" s="1"/>
  <c r="M66" i="1"/>
  <c r="L67" i="1"/>
  <c r="E66" i="1"/>
  <c r="AN65" i="1"/>
  <c r="N65" i="1"/>
  <c r="AE81" i="1"/>
  <c r="AD80" i="1"/>
  <c r="Z67" i="1"/>
  <c r="O66" i="1"/>
  <c r="D63" i="1" l="1"/>
  <c r="K63" i="1"/>
  <c r="K64" i="1" s="1"/>
  <c r="H65" i="1" s="1"/>
  <c r="B66" i="1"/>
  <c r="A66" i="1" s="1"/>
  <c r="O67" i="1"/>
  <c r="Z68" i="1"/>
  <c r="AE82" i="1"/>
  <c r="AD81" i="1"/>
  <c r="L68" i="1"/>
  <c r="E67" i="1"/>
  <c r="M67" i="1"/>
  <c r="N66" i="1"/>
  <c r="AN66" i="1"/>
  <c r="H64" i="1" l="1"/>
  <c r="D64" i="1"/>
  <c r="C63" i="1"/>
  <c r="I63" i="1" s="1"/>
  <c r="AG63" i="1" s="1"/>
  <c r="F63" i="1"/>
  <c r="D65" i="1"/>
  <c r="F65" i="1" s="1"/>
  <c r="K65" i="1"/>
  <c r="H66" i="1" s="1"/>
  <c r="B67" i="1"/>
  <c r="A67" i="1" s="1"/>
  <c r="C65" i="1"/>
  <c r="I65" i="1" s="1"/>
  <c r="AG65" i="1" s="1"/>
  <c r="E68" i="1"/>
  <c r="L69" i="1"/>
  <c r="M68" i="1"/>
  <c r="O68" i="1"/>
  <c r="Z69" i="1"/>
  <c r="AE83" i="1"/>
  <c r="AD82" i="1"/>
  <c r="N67" i="1"/>
  <c r="AN67" i="1"/>
  <c r="K66" i="1" l="1"/>
  <c r="H67" i="1" s="1"/>
  <c r="D66" i="1"/>
  <c r="F64" i="1"/>
  <c r="C64" i="1"/>
  <c r="I64" i="1" s="1"/>
  <c r="AG64" i="1" s="1"/>
  <c r="B68" i="1"/>
  <c r="A68" i="1" s="1"/>
  <c r="C66" i="1"/>
  <c r="I66" i="1" s="1"/>
  <c r="AG66" i="1" s="1"/>
  <c r="F66" i="1"/>
  <c r="N68" i="1"/>
  <c r="AN68" i="1"/>
  <c r="AE84" i="1"/>
  <c r="AD83" i="1"/>
  <c r="Z70" i="1"/>
  <c r="O69" i="1"/>
  <c r="M69" i="1"/>
  <c r="L70" i="1"/>
  <c r="E69" i="1"/>
  <c r="D67" i="1"/>
  <c r="K67" i="1"/>
  <c r="H68" i="1" s="1"/>
  <c r="B69" i="1" l="1"/>
  <c r="A69" i="1" s="1"/>
  <c r="C67" i="1"/>
  <c r="I67" i="1" s="1"/>
  <c r="AG67" i="1" s="1"/>
  <c r="F67" i="1"/>
  <c r="M70" i="1"/>
  <c r="L71" i="1"/>
  <c r="AN69" i="1"/>
  <c r="N69" i="1"/>
  <c r="AE85" i="1"/>
  <c r="AD84" i="1"/>
  <c r="D68" i="1"/>
  <c r="K68" i="1"/>
  <c r="H69" i="1" s="1"/>
  <c r="Z71" i="1"/>
  <c r="O70" i="1"/>
  <c r="B70" i="1" l="1"/>
  <c r="A70" i="1" s="1"/>
  <c r="O71" i="1"/>
  <c r="Z72" i="1"/>
  <c r="C68" i="1"/>
  <c r="I68" i="1" s="1"/>
  <c r="AG68" i="1" s="1"/>
  <c r="F68" i="1"/>
  <c r="N70" i="1"/>
  <c r="AN70" i="1"/>
  <c r="D69" i="1"/>
  <c r="K69" i="1"/>
  <c r="AE86" i="1"/>
  <c r="AD85" i="1"/>
  <c r="L72" i="1"/>
  <c r="M71" i="1"/>
  <c r="E70" i="1" l="1"/>
  <c r="E71" i="1" s="1"/>
  <c r="H70" i="1"/>
  <c r="B71" i="1"/>
  <c r="A71" i="1" s="1"/>
  <c r="AE87" i="1"/>
  <c r="AD86" i="1"/>
  <c r="O72" i="1"/>
  <c r="Z73" i="1"/>
  <c r="C69" i="1"/>
  <c r="I69" i="1" s="1"/>
  <c r="AG69" i="1" s="1"/>
  <c r="F69" i="1"/>
  <c r="L73" i="1"/>
  <c r="E72" i="1"/>
  <c r="M72" i="1"/>
  <c r="D70" i="1"/>
  <c r="N71" i="1"/>
  <c r="AN71" i="1"/>
  <c r="K70" i="1" l="1"/>
  <c r="H71" i="1" s="1"/>
  <c r="B72" i="1"/>
  <c r="A72" i="1" s="1"/>
  <c r="C70" i="1"/>
  <c r="I70" i="1" s="1"/>
  <c r="AG70" i="1" s="1"/>
  <c r="F70" i="1"/>
  <c r="M73" i="1"/>
  <c r="L74" i="1"/>
  <c r="E73" i="1"/>
  <c r="O73" i="1"/>
  <c r="Z74" i="1"/>
  <c r="N72" i="1"/>
  <c r="AN72" i="1"/>
  <c r="AE88" i="1"/>
  <c r="AD87" i="1"/>
  <c r="K71" i="1" l="1"/>
  <c r="H72" i="1" s="1"/>
  <c r="D71" i="1"/>
  <c r="F71" i="1" s="1"/>
  <c r="B73" i="1"/>
  <c r="A73" i="1" s="1"/>
  <c r="AE89" i="1"/>
  <c r="AD88" i="1"/>
  <c r="Z75" i="1"/>
  <c r="O74" i="1"/>
  <c r="M74" i="1"/>
  <c r="L75" i="1"/>
  <c r="E74" i="1"/>
  <c r="D72" i="1"/>
  <c r="K72" i="1"/>
  <c r="H73" i="1" s="1"/>
  <c r="AN73" i="1"/>
  <c r="N73" i="1"/>
  <c r="C71" i="1" l="1"/>
  <c r="I71" i="1" s="1"/>
  <c r="AG71" i="1" s="1"/>
  <c r="B74" i="1"/>
  <c r="A74" i="1" s="1"/>
  <c r="D73" i="1"/>
  <c r="K73" i="1"/>
  <c r="H74" i="1" s="1"/>
  <c r="C72" i="1"/>
  <c r="I72" i="1" s="1"/>
  <c r="AG72" i="1" s="1"/>
  <c r="F72" i="1"/>
  <c r="O75" i="1"/>
  <c r="Z76" i="1"/>
  <c r="L76" i="1"/>
  <c r="E75" i="1"/>
  <c r="M75" i="1"/>
  <c r="N74" i="1"/>
  <c r="AN74" i="1"/>
  <c r="AE90" i="1"/>
  <c r="AD89" i="1"/>
  <c r="B75" i="1" l="1"/>
  <c r="A75" i="1" s="1"/>
  <c r="D74" i="1"/>
  <c r="K74" i="1"/>
  <c r="H75" i="1" s="1"/>
  <c r="L77" i="1"/>
  <c r="E76" i="1"/>
  <c r="M76" i="1"/>
  <c r="O76" i="1"/>
  <c r="Z77" i="1"/>
  <c r="C73" i="1"/>
  <c r="I73" i="1" s="1"/>
  <c r="AG73" i="1" s="1"/>
  <c r="F73" i="1"/>
  <c r="N75" i="1"/>
  <c r="AN75" i="1"/>
  <c r="AE91" i="1"/>
  <c r="AD90" i="1"/>
  <c r="B76" i="1" l="1"/>
  <c r="A76" i="1" s="1"/>
  <c r="AE92" i="1"/>
  <c r="AD91" i="1"/>
  <c r="N76" i="1"/>
  <c r="AN76" i="1"/>
  <c r="Z78" i="1"/>
  <c r="O77" i="1"/>
  <c r="C74" i="1"/>
  <c r="I74" i="1" s="1"/>
  <c r="AG74" i="1" s="1"/>
  <c r="F74" i="1"/>
  <c r="D75" i="1"/>
  <c r="K75" i="1"/>
  <c r="H76" i="1" s="1"/>
  <c r="M77" i="1"/>
  <c r="E77" i="1"/>
  <c r="L78" i="1"/>
  <c r="B77" i="1" l="1"/>
  <c r="A77" i="1" s="1"/>
  <c r="D76" i="1"/>
  <c r="K76" i="1"/>
  <c r="H77" i="1" s="1"/>
  <c r="M78" i="1"/>
  <c r="L79" i="1"/>
  <c r="E78" i="1"/>
  <c r="C75" i="1"/>
  <c r="I75" i="1" s="1"/>
  <c r="AG75" i="1" s="1"/>
  <c r="F75" i="1"/>
  <c r="N77" i="1"/>
  <c r="AN77" i="1"/>
  <c r="O78" i="1"/>
  <c r="Z79" i="1"/>
  <c r="AE93" i="1"/>
  <c r="AE94" i="1" s="1"/>
  <c r="AD92" i="1"/>
  <c r="B78" i="1" l="1"/>
  <c r="A78" i="1" s="1"/>
  <c r="AD94" i="1"/>
  <c r="AD93" i="1"/>
  <c r="C76" i="1"/>
  <c r="I76" i="1" s="1"/>
  <c r="AG76" i="1" s="1"/>
  <c r="F76" i="1"/>
  <c r="Z80" i="1"/>
  <c r="O79" i="1"/>
  <c r="AN78" i="1"/>
  <c r="N78" i="1"/>
  <c r="M79" i="1"/>
  <c r="L80" i="1"/>
  <c r="E79" i="1"/>
  <c r="D77" i="1"/>
  <c r="K77" i="1"/>
  <c r="H78" i="1" s="1"/>
  <c r="B79" i="1" l="1"/>
  <c r="A79" i="1" s="1"/>
  <c r="L81" i="1"/>
  <c r="E80" i="1"/>
  <c r="M80" i="1"/>
  <c r="N79" i="1"/>
  <c r="AN79" i="1"/>
  <c r="C77" i="1"/>
  <c r="I77" i="1" s="1"/>
  <c r="AG77" i="1" s="1"/>
  <c r="F77" i="1"/>
  <c r="O80" i="1"/>
  <c r="Z81" i="1"/>
  <c r="D78" i="1"/>
  <c r="K78" i="1"/>
  <c r="H79" i="1" s="1"/>
  <c r="B80" i="1" l="1"/>
  <c r="A80" i="1" s="1"/>
  <c r="D79" i="1"/>
  <c r="K79" i="1"/>
  <c r="H80" i="1" s="1"/>
  <c r="Z82" i="1"/>
  <c r="O81" i="1"/>
  <c r="C78" i="1"/>
  <c r="I78" i="1" s="1"/>
  <c r="AG78" i="1" s="1"/>
  <c r="F78" i="1"/>
  <c r="L82" i="1"/>
  <c r="E81" i="1"/>
  <c r="M81" i="1"/>
  <c r="AN80" i="1"/>
  <c r="N80" i="1"/>
  <c r="B81" i="1" l="1"/>
  <c r="A81" i="1" s="1"/>
  <c r="Z83" i="1"/>
  <c r="O82" i="1"/>
  <c r="D80" i="1"/>
  <c r="K80" i="1"/>
  <c r="H81" i="1" s="1"/>
  <c r="N81" i="1"/>
  <c r="AN81" i="1"/>
  <c r="C79" i="1"/>
  <c r="I79" i="1" s="1"/>
  <c r="AG79" i="1" s="1"/>
  <c r="F79" i="1"/>
  <c r="M82" i="1"/>
  <c r="L83" i="1"/>
  <c r="B82" i="1" l="1"/>
  <c r="A82" i="1" s="1"/>
  <c r="D81" i="1"/>
  <c r="K81" i="1"/>
  <c r="AN82" i="1"/>
  <c r="N82" i="1"/>
  <c r="L84" i="1"/>
  <c r="M83" i="1"/>
  <c r="C80" i="1"/>
  <c r="I80" i="1" s="1"/>
  <c r="AG80" i="1" s="1"/>
  <c r="F80" i="1"/>
  <c r="Z84" i="1"/>
  <c r="O83" i="1"/>
  <c r="E82" i="1" l="1"/>
  <c r="E83" i="1" s="1"/>
  <c r="E84" i="1" s="1"/>
  <c r="H82" i="1"/>
  <c r="B83" i="1"/>
  <c r="A83" i="1" s="1"/>
  <c r="O84" i="1"/>
  <c r="Z85" i="1"/>
  <c r="C81" i="1"/>
  <c r="I81" i="1" s="1"/>
  <c r="AG81" i="1" s="1"/>
  <c r="F81" i="1"/>
  <c r="N83" i="1"/>
  <c r="AN83" i="1"/>
  <c r="L85" i="1"/>
  <c r="M84" i="1"/>
  <c r="D82" i="1"/>
  <c r="K82" i="1" l="1"/>
  <c r="H83" i="1" s="1"/>
  <c r="B84" i="1"/>
  <c r="A84" i="1" s="1"/>
  <c r="L86" i="1"/>
  <c r="E85" i="1"/>
  <c r="M85" i="1"/>
  <c r="C82" i="1"/>
  <c r="I82" i="1" s="1"/>
  <c r="AG82" i="1" s="1"/>
  <c r="F82" i="1"/>
  <c r="O85" i="1"/>
  <c r="Z86" i="1"/>
  <c r="N84" i="1"/>
  <c r="AN84" i="1"/>
  <c r="K83" i="1" l="1"/>
  <c r="H84" i="1" s="1"/>
  <c r="D83" i="1"/>
  <c r="F83" i="1" s="1"/>
  <c r="B85" i="1"/>
  <c r="A85" i="1" s="1"/>
  <c r="N85" i="1"/>
  <c r="AN85" i="1"/>
  <c r="O86" i="1"/>
  <c r="Z87" i="1"/>
  <c r="C83" i="1"/>
  <c r="I83" i="1" s="1"/>
  <c r="AG83" i="1" s="1"/>
  <c r="M86" i="1"/>
  <c r="L87" i="1"/>
  <c r="E86" i="1"/>
  <c r="K84" i="1" l="1"/>
  <c r="H85" i="1" s="1"/>
  <c r="D84" i="1"/>
  <c r="F84" i="1" s="1"/>
  <c r="B86" i="1"/>
  <c r="A86" i="1" s="1"/>
  <c r="Z88" i="1"/>
  <c r="O87" i="1"/>
  <c r="D85" i="1"/>
  <c r="K85" i="1"/>
  <c r="H86" i="1" s="1"/>
  <c r="AN86" i="1"/>
  <c r="N86" i="1"/>
  <c r="M87" i="1"/>
  <c r="E87" i="1"/>
  <c r="L88" i="1"/>
  <c r="C84" i="1" l="1"/>
  <c r="I84" i="1" s="1"/>
  <c r="AG84" i="1" s="1"/>
  <c r="B87" i="1"/>
  <c r="A87" i="1" s="1"/>
  <c r="D86" i="1"/>
  <c r="K86" i="1"/>
  <c r="H87" i="1" s="1"/>
  <c r="C85" i="1"/>
  <c r="I85" i="1" s="1"/>
  <c r="AG85" i="1" s="1"/>
  <c r="F85" i="1"/>
  <c r="N87" i="1"/>
  <c r="AN87" i="1"/>
  <c r="L89" i="1"/>
  <c r="E88" i="1"/>
  <c r="M88" i="1"/>
  <c r="O88" i="1"/>
  <c r="Z89" i="1"/>
  <c r="B88" i="1" l="1"/>
  <c r="A88" i="1" s="1"/>
  <c r="L90" i="1"/>
  <c r="E89" i="1"/>
  <c r="M89" i="1"/>
  <c r="D87" i="1"/>
  <c r="K87" i="1"/>
  <c r="H88" i="1" s="1"/>
  <c r="N88" i="1"/>
  <c r="AN88" i="1"/>
  <c r="O89" i="1"/>
  <c r="Z90" i="1"/>
  <c r="C86" i="1"/>
  <c r="I86" i="1" s="1"/>
  <c r="AG86" i="1" s="1"/>
  <c r="F86" i="1"/>
  <c r="B89" i="1" l="1"/>
  <c r="A89" i="1" s="1"/>
  <c r="D88" i="1"/>
  <c r="K88" i="1"/>
  <c r="H89" i="1" s="1"/>
  <c r="N89" i="1"/>
  <c r="AN89" i="1"/>
  <c r="C87" i="1"/>
  <c r="I87" i="1" s="1"/>
  <c r="AG87" i="1" s="1"/>
  <c r="F87" i="1"/>
  <c r="Z91" i="1"/>
  <c r="O90" i="1"/>
  <c r="M90" i="1"/>
  <c r="L91" i="1"/>
  <c r="E90" i="1"/>
  <c r="B90" i="1" l="1"/>
  <c r="A90" i="1" s="1"/>
  <c r="Z92" i="1"/>
  <c r="O91" i="1"/>
  <c r="M91" i="1"/>
  <c r="L92" i="1"/>
  <c r="E91" i="1"/>
  <c r="D89" i="1"/>
  <c r="K89" i="1"/>
  <c r="H90" i="1" s="1"/>
  <c r="AN90" i="1"/>
  <c r="N90" i="1"/>
  <c r="C88" i="1"/>
  <c r="I88" i="1" s="1"/>
  <c r="AG88" i="1" s="1"/>
  <c r="F88" i="1"/>
  <c r="B91" i="1" l="1"/>
  <c r="A91" i="1" s="1"/>
  <c r="N91" i="1"/>
  <c r="AN91" i="1"/>
  <c r="D90" i="1"/>
  <c r="K90" i="1"/>
  <c r="H91" i="1" s="1"/>
  <c r="C89" i="1"/>
  <c r="I89" i="1" s="1"/>
  <c r="AG89" i="1" s="1"/>
  <c r="F89" i="1"/>
  <c r="L93" i="1"/>
  <c r="E92" i="1"/>
  <c r="M92" i="1"/>
  <c r="O92" i="1"/>
  <c r="Z93" i="1"/>
  <c r="B92" i="1" l="1"/>
  <c r="A92" i="1" s="1"/>
  <c r="L94" i="1"/>
  <c r="M93" i="1"/>
  <c r="O93" i="1"/>
  <c r="Z94" i="1"/>
  <c r="D91" i="1"/>
  <c r="K91" i="1"/>
  <c r="H92" i="1" s="1"/>
  <c r="N92" i="1"/>
  <c r="AN92" i="1"/>
  <c r="C90" i="1"/>
  <c r="I90" i="1" s="1"/>
  <c r="AG90" i="1" s="1"/>
  <c r="F90" i="1"/>
  <c r="B93" i="1" l="1"/>
  <c r="A93" i="1" s="1"/>
  <c r="N93" i="1"/>
  <c r="AN93" i="1"/>
  <c r="D92" i="1"/>
  <c r="K92" i="1"/>
  <c r="C91" i="1"/>
  <c r="I91" i="1" s="1"/>
  <c r="AG91" i="1" s="1"/>
  <c r="F91" i="1"/>
  <c r="O94" i="1"/>
  <c r="Y94" i="1"/>
  <c r="M94" i="1"/>
  <c r="K94" i="1"/>
  <c r="H93" i="1" l="1"/>
  <c r="E93" i="1"/>
  <c r="B94" i="1"/>
  <c r="A94" i="1" s="1"/>
  <c r="AN94" i="1"/>
  <c r="N94" i="1"/>
  <c r="D93" i="1"/>
  <c r="K93" i="1"/>
  <c r="H94" i="1" s="1"/>
  <c r="C92" i="1"/>
  <c r="I92" i="1" s="1"/>
  <c r="AG92" i="1" s="1"/>
  <c r="F92" i="1"/>
  <c r="C93" i="1" l="1"/>
  <c r="I93" i="1" s="1"/>
  <c r="AG93" i="1" s="1"/>
  <c r="F93" i="1"/>
  <c r="D94" i="1"/>
  <c r="C94" i="1" s="1"/>
  <c r="E94" i="1"/>
  <c r="I94" i="1" l="1"/>
  <c r="AG94" i="1" s="1"/>
  <c r="AG95" i="1" s="1"/>
  <c r="AD96" i="1" s="1"/>
  <c r="F94" i="1"/>
  <c r="AD100" i="1" l="1"/>
  <c r="B19" i="1" s="1"/>
  <c r="P29" i="1" l="1"/>
  <c r="T29" i="1" s="1"/>
  <c r="X29" i="1" l="1"/>
  <c r="AJ29" i="1" s="1"/>
  <c r="V29" i="1"/>
  <c r="Y29" i="1"/>
  <c r="W30" i="1" l="1"/>
  <c r="R30" i="1"/>
  <c r="P30" i="1" s="1"/>
  <c r="X30" i="1" l="1"/>
  <c r="AJ30" i="1" s="1"/>
  <c r="P31" i="1"/>
  <c r="T30" i="1"/>
  <c r="Y30" i="1" s="1"/>
  <c r="V30" i="1" l="1"/>
  <c r="W31" i="1"/>
  <c r="X31" i="1" s="1"/>
  <c r="AJ31" i="1" s="1"/>
  <c r="R31" i="1"/>
  <c r="T31" i="1" s="1"/>
  <c r="V31" i="1" s="1"/>
  <c r="P32" i="1"/>
  <c r="Y31" i="1" l="1"/>
  <c r="W32" i="1" s="1"/>
  <c r="X32" i="1" s="1"/>
  <c r="AJ32" i="1" s="1"/>
  <c r="P33" i="1"/>
  <c r="P34" i="1" s="1"/>
  <c r="R32" i="1" l="1"/>
  <c r="T32" i="1" s="1"/>
  <c r="V32" i="1" s="1"/>
  <c r="P35" i="1"/>
  <c r="Y32" i="1" l="1"/>
  <c r="W33" i="1" s="1"/>
  <c r="X33" i="1" s="1"/>
  <c r="AJ33" i="1" s="1"/>
  <c r="P36" i="1"/>
  <c r="P37" i="1" s="1"/>
  <c r="P38" i="1" s="1"/>
  <c r="R33" i="1" l="1"/>
  <c r="T33" i="1" s="1"/>
  <c r="V33" i="1" s="1"/>
  <c r="P39" i="1"/>
  <c r="Y33" i="1" l="1"/>
  <c r="W34" i="1" s="1"/>
  <c r="X34" i="1" s="1"/>
  <c r="AJ34" i="1" s="1"/>
  <c r="P40" i="1"/>
  <c r="R34" i="1" l="1"/>
  <c r="T34" i="1" s="1"/>
  <c r="V34" i="1" s="1"/>
  <c r="P41" i="1"/>
  <c r="Y34" i="1" l="1"/>
  <c r="W35" i="1" s="1"/>
  <c r="X35" i="1" s="1"/>
  <c r="AJ35" i="1" s="1"/>
  <c r="R35" i="1" l="1"/>
  <c r="T35" i="1" s="1"/>
  <c r="V35" i="1" s="1"/>
  <c r="Y35" i="1" l="1"/>
  <c r="R36" i="1" s="1"/>
  <c r="T36" i="1" s="1"/>
  <c r="V36" i="1" s="1"/>
  <c r="W36" i="1" l="1"/>
  <c r="X36" i="1" s="1"/>
  <c r="AJ36" i="1" s="1"/>
  <c r="Y36" i="1"/>
  <c r="W37" i="1" s="1"/>
  <c r="X37" i="1" s="1"/>
  <c r="AJ37" i="1" s="1"/>
  <c r="R37" i="1" l="1"/>
  <c r="T37" i="1" s="1"/>
  <c r="V37" i="1" s="1"/>
  <c r="Y37" i="1" l="1"/>
  <c r="W38" i="1" s="1"/>
  <c r="X38" i="1" s="1"/>
  <c r="AJ38" i="1" s="1"/>
  <c r="R38" i="1" l="1"/>
  <c r="T38" i="1" s="1"/>
  <c r="V38" i="1" s="1"/>
  <c r="Y38" i="1" l="1"/>
  <c r="W39" i="1" s="1"/>
  <c r="X39" i="1" s="1"/>
  <c r="AJ39" i="1" s="1"/>
  <c r="R39" i="1" l="1"/>
  <c r="T39" i="1" s="1"/>
  <c r="V39" i="1" s="1"/>
  <c r="Y39" i="1" l="1"/>
  <c r="W40" i="1" s="1"/>
  <c r="X40" i="1" s="1"/>
  <c r="AJ40" i="1" s="1"/>
  <c r="R40" i="1" l="1"/>
  <c r="T40" i="1" s="1"/>
  <c r="V40" i="1" s="1"/>
  <c r="Y40" i="1" l="1"/>
  <c r="W41" i="1" s="1"/>
  <c r="X41" i="1" s="1"/>
  <c r="AJ41" i="1" s="1"/>
  <c r="R41" i="1" l="1"/>
  <c r="T41" i="1" s="1"/>
  <c r="V41" i="1" s="1"/>
  <c r="Y41" i="1" l="1"/>
  <c r="R42" i="1" s="1"/>
  <c r="W42" i="1" l="1"/>
  <c r="P42" i="1"/>
  <c r="T42" i="1" s="1"/>
  <c r="Y42" i="1" s="1"/>
  <c r="W43" i="1" l="1"/>
  <c r="R43" i="1"/>
  <c r="V42" i="1"/>
  <c r="P43" i="1"/>
  <c r="X42" i="1"/>
  <c r="AJ42" i="1" s="1"/>
  <c r="T43" i="1" l="1"/>
  <c r="P44" i="1"/>
  <c r="X43" i="1"/>
  <c r="AJ43" i="1" s="1"/>
  <c r="P45" i="1" l="1"/>
  <c r="V43" i="1"/>
  <c r="Y43" i="1"/>
  <c r="W44" i="1" l="1"/>
  <c r="X44" i="1" s="1"/>
  <c r="AJ44" i="1" s="1"/>
  <c r="R44" i="1"/>
  <c r="T44" i="1" s="1"/>
  <c r="V44" i="1" s="1"/>
  <c r="P46" i="1"/>
  <c r="Y44" i="1" l="1"/>
  <c r="W45" i="1" s="1"/>
  <c r="X45" i="1" s="1"/>
  <c r="AJ45" i="1" s="1"/>
  <c r="P47" i="1"/>
  <c r="R45" i="1" l="1"/>
  <c r="T45" i="1" s="1"/>
  <c r="V45" i="1" s="1"/>
  <c r="P48" i="1"/>
  <c r="Y45" i="1" l="1"/>
  <c r="W46" i="1" s="1"/>
  <c r="X46" i="1" s="1"/>
  <c r="AJ46" i="1" s="1"/>
  <c r="P49" i="1"/>
  <c r="P50" i="1" s="1"/>
  <c r="P51" i="1" s="1"/>
  <c r="P52" i="1" s="1"/>
  <c r="P53" i="1" s="1"/>
  <c r="P54" i="1" s="1"/>
  <c r="R46" i="1" l="1"/>
  <c r="T46" i="1" s="1"/>
  <c r="V46" i="1" s="1"/>
  <c r="P55" i="1"/>
  <c r="Y46" i="1" l="1"/>
  <c r="W47" i="1" s="1"/>
  <c r="X47" i="1" s="1"/>
  <c r="AJ47" i="1" s="1"/>
  <c r="P56" i="1"/>
  <c r="R47" i="1" l="1"/>
  <c r="T47" i="1" s="1"/>
  <c r="V47" i="1" s="1"/>
  <c r="P57" i="1"/>
  <c r="Y47" i="1" l="1"/>
  <c r="W48" i="1" s="1"/>
  <c r="X48" i="1" s="1"/>
  <c r="AJ48" i="1" s="1"/>
  <c r="R48" i="1" l="1"/>
  <c r="T48" i="1" s="1"/>
  <c r="V48" i="1" s="1"/>
  <c r="Y48" i="1" l="1"/>
  <c r="W49" i="1" s="1"/>
  <c r="X49" i="1" s="1"/>
  <c r="AJ49" i="1" s="1"/>
  <c r="R49" i="1" l="1"/>
  <c r="T49" i="1" s="1"/>
  <c r="V49" i="1" s="1"/>
  <c r="Y49" i="1" l="1"/>
  <c r="W50" i="1" s="1"/>
  <c r="X50" i="1" s="1"/>
  <c r="AJ50" i="1" s="1"/>
  <c r="R50" i="1" l="1"/>
  <c r="T50" i="1" s="1"/>
  <c r="Y50" i="1" s="1"/>
  <c r="R51" i="1" s="1"/>
  <c r="T51" i="1" s="1"/>
  <c r="V51" i="1" s="1"/>
  <c r="W51" i="1" l="1"/>
  <c r="X51" i="1" s="1"/>
  <c r="AJ51" i="1" s="1"/>
  <c r="V50" i="1"/>
  <c r="Y51" i="1"/>
  <c r="R52" i="1" l="1"/>
  <c r="T52" i="1" s="1"/>
  <c r="V52" i="1" s="1"/>
  <c r="W52" i="1"/>
  <c r="X52" i="1" s="1"/>
  <c r="AJ52" i="1" s="1"/>
  <c r="Y52" i="1" l="1"/>
  <c r="W53" i="1" s="1"/>
  <c r="X53" i="1" s="1"/>
  <c r="AJ53" i="1" s="1"/>
  <c r="R53" i="1" l="1"/>
  <c r="T53" i="1" s="1"/>
  <c r="V53" i="1" s="1"/>
  <c r="Y53" i="1" l="1"/>
  <c r="W54" i="1" s="1"/>
  <c r="X54" i="1" s="1"/>
  <c r="AJ54" i="1" s="1"/>
  <c r="R54" i="1" l="1"/>
  <c r="T54" i="1" s="1"/>
  <c r="V54" i="1" s="1"/>
  <c r="Y54" i="1" l="1"/>
  <c r="W55" i="1" s="1"/>
  <c r="X55" i="1" s="1"/>
  <c r="AJ55" i="1" s="1"/>
  <c r="R55" i="1" l="1"/>
  <c r="T55" i="1" s="1"/>
  <c r="V55" i="1" s="1"/>
  <c r="Y55" i="1" l="1"/>
  <c r="R56" i="1" l="1"/>
  <c r="T56" i="1" s="1"/>
  <c r="W56" i="1"/>
  <c r="X56" i="1" s="1"/>
  <c r="AJ56" i="1" s="1"/>
  <c r="V56" i="1" l="1"/>
  <c r="Y56" i="1"/>
  <c r="R57" i="1" l="1"/>
  <c r="T57" i="1" s="1"/>
  <c r="W57" i="1"/>
  <c r="X57" i="1" s="1"/>
  <c r="AJ57" i="1" s="1"/>
  <c r="V57" i="1" l="1"/>
  <c r="Y57" i="1"/>
  <c r="R58" i="1" l="1"/>
  <c r="W58" i="1"/>
  <c r="P58" i="1" l="1"/>
  <c r="P59" i="1"/>
  <c r="T58" i="1"/>
  <c r="V58" i="1" s="1"/>
  <c r="Y58" i="1"/>
  <c r="R59" i="1"/>
  <c r="T59" i="1"/>
  <c r="V59" i="1"/>
  <c r="X58" i="1"/>
  <c r="AJ58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Y59" i="1"/>
  <c r="R60" i="1"/>
  <c r="T60" i="1"/>
  <c r="Y60" i="1"/>
  <c r="R61" i="1"/>
  <c r="T61" i="1"/>
  <c r="Y61" i="1"/>
  <c r="R62" i="1"/>
  <c r="T62" i="1"/>
  <c r="Y62" i="1"/>
  <c r="R63" i="1"/>
  <c r="T63" i="1"/>
  <c r="V63" i="1" s="1"/>
  <c r="Y63" i="1"/>
  <c r="R64" i="1"/>
  <c r="T64" i="1"/>
  <c r="V64" i="1" s="1"/>
  <c r="Y64" i="1"/>
  <c r="R65" i="1"/>
  <c r="T65" i="1"/>
  <c r="Y65" i="1"/>
  <c r="R66" i="1"/>
  <c r="T66" i="1"/>
  <c r="Y66" i="1"/>
  <c r="R67" i="1"/>
  <c r="T67" i="1"/>
  <c r="Y67" i="1"/>
  <c r="R68" i="1"/>
  <c r="T68" i="1"/>
  <c r="Y68" i="1"/>
  <c r="R69" i="1"/>
  <c r="T69" i="1"/>
  <c r="Y69" i="1"/>
  <c r="R70" i="1"/>
  <c r="T70" i="1"/>
  <c r="Y70" i="1"/>
  <c r="R71" i="1"/>
  <c r="T71" i="1"/>
  <c r="Y71" i="1"/>
  <c r="R72" i="1"/>
  <c r="T72" i="1"/>
  <c r="V72" i="1" s="1"/>
  <c r="Y72" i="1"/>
  <c r="R73" i="1"/>
  <c r="T73" i="1"/>
  <c r="Y73" i="1"/>
  <c r="R74" i="1"/>
  <c r="T74" i="1"/>
  <c r="Y74" i="1"/>
  <c r="R75" i="1"/>
  <c r="T75" i="1"/>
  <c r="Y75" i="1"/>
  <c r="R76" i="1"/>
  <c r="T76" i="1"/>
  <c r="Y76" i="1"/>
  <c r="R77" i="1"/>
  <c r="T77" i="1"/>
  <c r="Y77" i="1"/>
  <c r="R78" i="1"/>
  <c r="T78" i="1"/>
  <c r="Y78" i="1"/>
  <c r="R79" i="1"/>
  <c r="T79" i="1"/>
  <c r="Y79" i="1"/>
  <c r="R80" i="1"/>
  <c r="T80" i="1"/>
  <c r="V80" i="1" s="1"/>
  <c r="Y80" i="1"/>
  <c r="R81" i="1"/>
  <c r="T81" i="1"/>
  <c r="Y81" i="1"/>
  <c r="R82" i="1"/>
  <c r="T82" i="1"/>
  <c r="Y82" i="1"/>
  <c r="R83" i="1"/>
  <c r="T83" i="1"/>
  <c r="Y83" i="1"/>
  <c r="R84" i="1"/>
  <c r="T84" i="1"/>
  <c r="Y84" i="1"/>
  <c r="R85" i="1"/>
  <c r="T85" i="1"/>
  <c r="Y85" i="1"/>
  <c r="R86" i="1"/>
  <c r="T86" i="1"/>
  <c r="Y86" i="1"/>
  <c r="R87" i="1"/>
  <c r="T87" i="1"/>
  <c r="Y87" i="1"/>
  <c r="R88" i="1"/>
  <c r="T88" i="1"/>
  <c r="V88" i="1" s="1"/>
  <c r="Y88" i="1"/>
  <c r="R89" i="1"/>
  <c r="T89" i="1"/>
  <c r="Y89" i="1"/>
  <c r="R90" i="1"/>
  <c r="T90" i="1"/>
  <c r="V90" i="1" s="1"/>
  <c r="Y90" i="1"/>
  <c r="R91" i="1"/>
  <c r="T91" i="1"/>
  <c r="Y91" i="1"/>
  <c r="R92" i="1"/>
  <c r="T92" i="1"/>
  <c r="Y92" i="1"/>
  <c r="W93" i="1"/>
  <c r="X93" i="1"/>
  <c r="AJ93" i="1"/>
  <c r="R93" i="1"/>
  <c r="T93" i="1"/>
  <c r="V93" i="1"/>
  <c r="V92" i="1"/>
  <c r="W92" i="1"/>
  <c r="X92" i="1"/>
  <c r="AJ92" i="1"/>
  <c r="V91" i="1"/>
  <c r="W91" i="1"/>
  <c r="X91" i="1"/>
  <c r="AJ91" i="1"/>
  <c r="W90" i="1"/>
  <c r="X90" i="1"/>
  <c r="AJ90" i="1"/>
  <c r="W89" i="1"/>
  <c r="X89" i="1"/>
  <c r="AJ89" i="1"/>
  <c r="V89" i="1"/>
  <c r="W88" i="1"/>
  <c r="X88" i="1"/>
  <c r="AJ88" i="1"/>
  <c r="V87" i="1"/>
  <c r="W87" i="1"/>
  <c r="X87" i="1"/>
  <c r="AJ87" i="1"/>
  <c r="W86" i="1"/>
  <c r="X86" i="1"/>
  <c r="AJ86" i="1"/>
  <c r="V86" i="1"/>
  <c r="V85" i="1"/>
  <c r="W85" i="1"/>
  <c r="X85" i="1"/>
  <c r="AJ85" i="1"/>
  <c r="V84" i="1"/>
  <c r="W84" i="1"/>
  <c r="X84" i="1"/>
  <c r="AJ84" i="1"/>
  <c r="V83" i="1"/>
  <c r="W83" i="1"/>
  <c r="X83" i="1"/>
  <c r="AJ83" i="1"/>
  <c r="V82" i="1"/>
  <c r="W82" i="1"/>
  <c r="X82" i="1"/>
  <c r="AJ82" i="1"/>
  <c r="W81" i="1"/>
  <c r="X81" i="1"/>
  <c r="AJ81" i="1"/>
  <c r="V81" i="1"/>
  <c r="W80" i="1"/>
  <c r="X80" i="1"/>
  <c r="AJ80" i="1"/>
  <c r="V79" i="1"/>
  <c r="W79" i="1"/>
  <c r="X79" i="1"/>
  <c r="AJ79" i="1"/>
  <c r="W78" i="1"/>
  <c r="X78" i="1"/>
  <c r="AJ78" i="1"/>
  <c r="V78" i="1"/>
  <c r="V77" i="1"/>
  <c r="W77" i="1"/>
  <c r="X77" i="1"/>
  <c r="AJ77" i="1"/>
  <c r="V76" i="1"/>
  <c r="W76" i="1"/>
  <c r="X76" i="1"/>
  <c r="AJ76" i="1"/>
  <c r="V75" i="1"/>
  <c r="W75" i="1"/>
  <c r="X75" i="1"/>
  <c r="AJ75" i="1"/>
  <c r="V74" i="1"/>
  <c r="W74" i="1"/>
  <c r="X74" i="1"/>
  <c r="AJ74" i="1"/>
  <c r="V73" i="1"/>
  <c r="W73" i="1"/>
  <c r="X73" i="1"/>
  <c r="AJ73" i="1"/>
  <c r="W72" i="1"/>
  <c r="X72" i="1"/>
  <c r="AJ72" i="1"/>
  <c r="V71" i="1"/>
  <c r="W71" i="1"/>
  <c r="X71" i="1"/>
  <c r="AJ71" i="1"/>
  <c r="V70" i="1"/>
  <c r="W70" i="1"/>
  <c r="X70" i="1"/>
  <c r="AJ70" i="1"/>
  <c r="V69" i="1"/>
  <c r="W69" i="1"/>
  <c r="X69" i="1"/>
  <c r="AJ69" i="1"/>
  <c r="W68" i="1"/>
  <c r="X68" i="1"/>
  <c r="AJ68" i="1"/>
  <c r="V68" i="1"/>
  <c r="V67" i="1"/>
  <c r="W67" i="1"/>
  <c r="X67" i="1"/>
  <c r="AJ67" i="1"/>
  <c r="V66" i="1"/>
  <c r="W66" i="1"/>
  <c r="X66" i="1"/>
  <c r="AJ66" i="1"/>
  <c r="V65" i="1"/>
  <c r="W65" i="1"/>
  <c r="X65" i="1"/>
  <c r="AJ65" i="1"/>
  <c r="W64" i="1"/>
  <c r="X64" i="1"/>
  <c r="AJ64" i="1"/>
  <c r="W63" i="1"/>
  <c r="X63" i="1"/>
  <c r="AJ63" i="1"/>
  <c r="V62" i="1"/>
  <c r="W62" i="1"/>
  <c r="X62" i="1"/>
  <c r="AJ62" i="1"/>
  <c r="V61" i="1"/>
  <c r="W61" i="1"/>
  <c r="X61" i="1"/>
  <c r="AJ61" i="1"/>
  <c r="V60" i="1"/>
  <c r="W60" i="1"/>
  <c r="X60" i="1"/>
  <c r="AJ60" i="1"/>
  <c r="W59" i="1"/>
  <c r="X59" i="1"/>
  <c r="AJ59" i="1"/>
  <c r="Y93" i="1"/>
  <c r="R94" i="1"/>
  <c r="T94" i="1"/>
  <c r="V94" i="1" s="1"/>
  <c r="P94" i="1"/>
  <c r="W94" i="1"/>
  <c r="X94" i="1"/>
  <c r="AJ94" i="1"/>
  <c r="AJ95" i="1"/>
  <c r="AJ96" i="1" s="1"/>
  <c r="AK100" i="1" s="1"/>
  <c r="O19" i="1"/>
</calcChain>
</file>

<file path=xl/sharedStrings.xml><?xml version="1.0" encoding="utf-8"?>
<sst xmlns="http://schemas.openxmlformats.org/spreadsheetml/2006/main" count="13" uniqueCount="12">
  <si>
    <t>VALOR do FINANCIAMENTO........</t>
  </si>
  <si>
    <t>..............</t>
  </si>
  <si>
    <t>DATA de NASCIMENTO..............</t>
  </si>
  <si>
    <t>PRAZO (meses) ...........................</t>
  </si>
  <si>
    <t xml:space="preserve"> T A X A    M E N S A L</t>
  </si>
  <si>
    <t>.............</t>
  </si>
  <si>
    <t>De 37 a 72 meses = taxa de 1,20% ao mês</t>
  </si>
  <si>
    <t>.</t>
  </si>
  <si>
    <t/>
  </si>
  <si>
    <r>
      <t>PRESTAÇÃO</t>
    </r>
    <r>
      <rPr>
        <sz val="11"/>
        <rFont val="Calibri"/>
        <family val="2"/>
      </rPr>
      <t xml:space="preserve"> (AMORTIZAÇÃO+JUROS)</t>
    </r>
  </si>
  <si>
    <t>ATENÇÃO:</t>
  </si>
  <si>
    <t xml:space="preserve"> PARA COMPLEMENTAÇÃO DE POUPANÇA ou DESPESAS NA LEGALIZAÇÃO DO IMÓVEL, O VALOR MÁXIMO DO FINANCIAMENTO É DE      R$ 50.000,00.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</si>
</sst>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&quot;R$&quot;\ #,##0.00_);\(#,##0.00\)"/>
    <numFmt numFmtId="166" formatCode="00"/>
    <numFmt numFmtId="167" formatCode="0.00\ %"/>
    <numFmt numFmtId="168" formatCode="dd\ /\ mm\ /\ yyyy"/>
    <numFmt numFmtId="169" formatCode="&quot;R$ &quot;0.00"/>
    <numFmt numFmtId="170" formatCode="0.000%"/>
    <numFmt numFmtId="171" formatCode="#,##0.00_);\(#,##0.00\)"/>
    <numFmt numFmtId="172" formatCode="#,##0.00_);\(#,##0.00"/>
    <numFmt numFmtId="173" formatCode="#,##0.00______"/>
    <numFmt numFmtId="174" formatCode="_(* #,##0.0000_);_(* \(#,##0.0000\);_(* &quot;-&quot;??_);_(@_)"/>
    <numFmt numFmtId="175" formatCode="#,##0.00_);[Red]\(&quot;R$ &quot;#,##0.00\)"/>
    <numFmt numFmtId="176" formatCode="0.0000%"/>
    <numFmt numFmtId="177" formatCode="0.0000000%"/>
    <numFmt numFmtId="178" formatCode="0.0000"/>
    <numFmt numFmtId="179" formatCode="0.00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 tint="0.7999816888943144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b/>
      <i/>
      <sz val="20"/>
      <color indexed="10"/>
      <name val="Arial"/>
      <family val="2"/>
    </font>
    <font>
      <b/>
      <i/>
      <sz val="14"/>
      <name val="Lucida Fax"/>
      <family val="1"/>
    </font>
    <font>
      <b/>
      <sz val="17"/>
      <color indexed="10"/>
      <name val="Microsoft Sans Serif"/>
      <family val="2"/>
    </font>
    <font>
      <b/>
      <sz val="10"/>
      <color rgb="FF002060"/>
      <name val="Arial"/>
      <family val="2"/>
    </font>
    <font>
      <sz val="20"/>
      <name val="Lucida Fax"/>
      <family val="1"/>
    </font>
    <font>
      <sz val="10"/>
      <color indexed="12"/>
      <name val="Lucida Fax"/>
      <family val="1"/>
    </font>
    <font>
      <b/>
      <i/>
      <sz val="10"/>
      <color indexed="10"/>
      <name val="Arial"/>
      <family val="2"/>
    </font>
    <font>
      <b/>
      <i/>
      <sz val="10"/>
      <color indexed="12"/>
      <name val="Arial"/>
      <family val="2"/>
    </font>
    <font>
      <b/>
      <i/>
      <sz val="11"/>
      <color indexed="12"/>
      <name val="Arial"/>
      <family val="2"/>
    </font>
    <font>
      <sz val="10"/>
      <color indexed="15"/>
      <name val="Arial"/>
      <family val="2"/>
    </font>
    <font>
      <b/>
      <i/>
      <sz val="18"/>
      <color indexed="12"/>
      <name val="Arial"/>
      <family val="2"/>
    </font>
    <font>
      <b/>
      <sz val="18"/>
      <color theme="0"/>
      <name val="Arial Rounded MT Bold"/>
      <family val="2"/>
    </font>
    <font>
      <b/>
      <sz val="11"/>
      <color rgb="FF000000"/>
      <name val="Calibri"/>
      <family val="2"/>
    </font>
    <font>
      <b/>
      <sz val="20"/>
      <name val="Arial"/>
      <family val="2"/>
    </font>
    <font>
      <b/>
      <i/>
      <sz val="16"/>
      <name val="Lucida Fax"/>
      <family val="1"/>
    </font>
    <font>
      <sz val="10"/>
      <name val="Lucida Fax"/>
      <family val="1"/>
    </font>
    <font>
      <b/>
      <i/>
      <sz val="20"/>
      <color indexed="12"/>
      <name val="Lucida Fax"/>
      <family val="1"/>
    </font>
    <font>
      <sz val="10"/>
      <color indexed="42"/>
      <name val="Arial"/>
      <family val="2"/>
    </font>
    <font>
      <b/>
      <i/>
      <sz val="20"/>
      <color indexed="18"/>
      <name val="Arial"/>
      <family val="2"/>
    </font>
    <font>
      <sz val="17"/>
      <color rgb="FF002060"/>
      <name val="Microsoft Sans Serif"/>
      <family val="2"/>
    </font>
    <font>
      <b/>
      <i/>
      <sz val="11"/>
      <name val="Arial"/>
      <family val="2"/>
    </font>
    <font>
      <b/>
      <sz val="11.2"/>
      <color rgb="FF002060"/>
      <name val="Aharoni"/>
    </font>
    <font>
      <sz val="11"/>
      <name val="Arial"/>
      <family val="2"/>
    </font>
    <font>
      <b/>
      <sz val="12"/>
      <name val="Arial Black"/>
      <family val="2"/>
    </font>
    <font>
      <b/>
      <sz val="12"/>
      <name val="Arial"/>
      <family val="2"/>
    </font>
    <font>
      <b/>
      <i/>
      <sz val="10"/>
      <color rgb="FFFFFF00"/>
      <name val="Arial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10"/>
      <color theme="4" tint="0.79998168889431442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indexed="30"/>
      <name val="Arial"/>
      <family val="2"/>
    </font>
    <font>
      <b/>
      <sz val="10"/>
      <color indexed="10"/>
      <name val="Microsoft Sans Serif"/>
      <family val="2"/>
    </font>
    <font>
      <b/>
      <sz val="11"/>
      <color indexed="10"/>
      <name val="Arial"/>
      <family val="2"/>
    </font>
    <font>
      <b/>
      <sz val="8"/>
      <name val="Arial"/>
      <family val="2"/>
    </font>
    <font>
      <b/>
      <sz val="10"/>
      <color rgb="FF002060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9"/>
      </patternFill>
    </fill>
    <fill>
      <gradientFill type="path" left="0.5" right="0.5" top="0.5" bottom="0.5">
        <stop position="0">
          <color theme="0"/>
        </stop>
        <stop position="1">
          <color theme="4" tint="-0.25098422193060094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0.5">
          <color theme="4"/>
        </stop>
        <stop position="1">
          <color theme="0"/>
        </stop>
      </gradientFill>
    </fill>
    <fill>
      <patternFill patternType="solid">
        <fgColor theme="8" tint="-0.249977111117893"/>
        <bgColor indexed="9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43" fontId="3" fillId="2" borderId="0" xfId="1" applyFont="1" applyFill="1" applyProtection="1">
      <protection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/>
      <protection hidden="1"/>
    </xf>
    <xf numFmtId="0" fontId="5" fillId="5" borderId="2" xfId="0" applyFont="1" applyFill="1" applyBorder="1" applyProtection="1">
      <protection hidden="1"/>
    </xf>
    <xf numFmtId="0" fontId="0" fillId="5" borderId="3" xfId="0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Protection="1">
      <protection hidden="1"/>
    </xf>
    <xf numFmtId="43" fontId="6" fillId="4" borderId="0" xfId="1" applyFont="1" applyFill="1" applyBorder="1" applyAlignment="1" applyProtection="1">
      <alignment horizontal="center"/>
      <protection hidden="1"/>
    </xf>
    <xf numFmtId="43" fontId="6" fillId="5" borderId="4" xfId="1" applyFont="1" applyFill="1" applyBorder="1" applyAlignment="1" applyProtection="1">
      <alignment horizontal="center"/>
      <protection hidden="1"/>
    </xf>
    <xf numFmtId="0" fontId="7" fillId="6" borderId="0" xfId="0" applyFont="1" applyFill="1" applyBorder="1" applyAlignment="1" applyProtection="1">
      <alignment horizontal="left" vertical="center"/>
      <protection hidden="1"/>
    </xf>
    <xf numFmtId="0" fontId="7" fillId="6" borderId="0" xfId="0" applyFont="1" applyFill="1" applyBorder="1" applyAlignment="1" applyProtection="1">
      <alignment vertical="center"/>
      <protection hidden="1"/>
    </xf>
    <xf numFmtId="165" fontId="8" fillId="7" borderId="0" xfId="1" applyNumberFormat="1" applyFont="1" applyFill="1" applyBorder="1" applyAlignment="1" applyProtection="1">
      <alignment vertical="center"/>
      <protection locked="0"/>
    </xf>
    <xf numFmtId="43" fontId="6" fillId="5" borderId="5" xfId="1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vertical="center" wrapText="1"/>
      <protection hidden="1"/>
    </xf>
    <xf numFmtId="0" fontId="10" fillId="6" borderId="0" xfId="0" applyFont="1" applyFill="1" applyBorder="1" applyAlignment="1" applyProtection="1">
      <alignment horizontal="center" vertical="center"/>
      <protection hidden="1"/>
    </xf>
    <xf numFmtId="0" fontId="11" fillId="6" borderId="0" xfId="0" applyFont="1" applyFill="1" applyBorder="1" applyAlignment="1" applyProtection="1">
      <protection hidden="1"/>
    </xf>
    <xf numFmtId="43" fontId="6" fillId="8" borderId="5" xfId="1" applyFont="1" applyFill="1" applyBorder="1" applyAlignment="1" applyProtection="1">
      <alignment horizontal="center"/>
      <protection hidden="1"/>
    </xf>
    <xf numFmtId="43" fontId="12" fillId="4" borderId="0" xfId="1" applyFont="1" applyFill="1" applyBorder="1" applyAlignment="1" applyProtection="1">
      <alignment horizontal="center"/>
      <protection hidden="1"/>
    </xf>
    <xf numFmtId="49" fontId="13" fillId="2" borderId="0" xfId="0" quotePrefix="1" applyNumberFormat="1" applyFont="1" applyFill="1" applyBorder="1" applyAlignment="1" applyProtection="1">
      <alignment horizontal="left" vertical="center"/>
      <protection hidden="1"/>
    </xf>
    <xf numFmtId="49" fontId="13" fillId="2" borderId="0" xfId="0" quotePrefix="1" applyNumberFormat="1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14" fontId="0" fillId="2" borderId="0" xfId="0" applyNumberFormat="1" applyFill="1" applyProtection="1"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6" fillId="5" borderId="4" xfId="0" applyFont="1" applyFill="1" applyBorder="1" applyAlignment="1" applyProtection="1">
      <alignment horizontal="center" vertical="center"/>
      <protection hidden="1"/>
    </xf>
    <xf numFmtId="166" fontId="8" fillId="7" borderId="0" xfId="0" applyNumberFormat="1" applyFont="1" applyFill="1" applyBorder="1" applyAlignment="1" applyProtection="1">
      <alignment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hidden="1"/>
    </xf>
    <xf numFmtId="49" fontId="14" fillId="2" borderId="0" xfId="0" quotePrefix="1" applyNumberFormat="1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167" fontId="16" fillId="4" borderId="0" xfId="0" applyNumberFormat="1" applyFont="1" applyFill="1" applyBorder="1" applyAlignment="1" applyProtection="1">
      <alignment vertical="center"/>
      <protection hidden="1"/>
    </xf>
    <xf numFmtId="167" fontId="16" fillId="5" borderId="4" xfId="0" applyNumberFormat="1" applyFont="1" applyFill="1" applyBorder="1" applyAlignment="1" applyProtection="1">
      <alignment vertical="center"/>
      <protection hidden="1"/>
    </xf>
    <xf numFmtId="10" fontId="17" fillId="9" borderId="0" xfId="0" applyNumberFormat="1" applyFont="1" applyFill="1" applyBorder="1" applyAlignment="1" applyProtection="1">
      <alignment vertical="center"/>
      <protection hidden="1"/>
    </xf>
    <xf numFmtId="167" fontId="16" fillId="5" borderId="5" xfId="0" applyNumberFormat="1" applyFont="1" applyFill="1" applyBorder="1" applyAlignment="1" applyProtection="1">
      <alignment vertical="center"/>
      <protection hidden="1"/>
    </xf>
    <xf numFmtId="2" fontId="19" fillId="4" borderId="0" xfId="1" applyNumberFormat="1" applyFont="1" applyFill="1" applyBorder="1" applyAlignment="1" applyProtection="1">
      <alignment horizontal="center"/>
      <protection hidden="1"/>
    </xf>
    <xf numFmtId="2" fontId="19" fillId="5" borderId="4" xfId="1" applyNumberFormat="1" applyFont="1" applyFill="1" applyBorder="1" applyAlignment="1" applyProtection="1">
      <alignment horizontal="center"/>
      <protection hidden="1"/>
    </xf>
    <xf numFmtId="2" fontId="19" fillId="5" borderId="0" xfId="1" applyNumberFormat="1" applyFont="1" applyFill="1" applyBorder="1" applyAlignment="1" applyProtection="1">
      <alignment horizontal="center"/>
      <protection hidden="1"/>
    </xf>
    <xf numFmtId="168" fontId="22" fillId="6" borderId="0" xfId="0" applyNumberFormat="1" applyFont="1" applyFill="1" applyBorder="1" applyAlignment="1" applyProtection="1">
      <alignment horizontal="center" vertical="center"/>
      <protection hidden="1"/>
    </xf>
    <xf numFmtId="0" fontId="3" fillId="6" borderId="0" xfId="0" applyFont="1" applyFill="1" applyBorder="1" applyProtection="1">
      <protection hidden="1"/>
    </xf>
    <xf numFmtId="0" fontId="0" fillId="6" borderId="0" xfId="0" applyFill="1" applyBorder="1" applyProtection="1">
      <protection hidden="1"/>
    </xf>
    <xf numFmtId="2" fontId="19" fillId="6" borderId="0" xfId="1" applyNumberFormat="1" applyFont="1" applyFill="1" applyBorder="1" applyAlignment="1" applyProtection="1">
      <alignment horizontal="center"/>
      <protection hidden="1"/>
    </xf>
    <xf numFmtId="2" fontId="19" fillId="10" borderId="5" xfId="1" applyNumberFormat="1" applyFont="1" applyFill="1" applyBorder="1" applyAlignment="1" applyProtection="1">
      <alignment horizontal="center"/>
      <protection hidden="1"/>
    </xf>
    <xf numFmtId="2" fontId="19" fillId="2" borderId="0" xfId="1" applyNumberFormat="1" applyFont="1" applyFill="1" applyBorder="1" applyAlignment="1" applyProtection="1">
      <alignment horizontal="center"/>
      <protection hidden="1"/>
    </xf>
    <xf numFmtId="0" fontId="18" fillId="0" borderId="0" xfId="0" applyFont="1"/>
    <xf numFmtId="168" fontId="24" fillId="4" borderId="0" xfId="0" applyNumberFormat="1" applyFont="1" applyFill="1" applyBorder="1" applyAlignment="1" applyProtection="1">
      <alignment horizontal="center"/>
      <protection hidden="1"/>
    </xf>
    <xf numFmtId="168" fontId="24" fillId="5" borderId="4" xfId="0" applyNumberFormat="1" applyFont="1" applyFill="1" applyBorder="1" applyAlignment="1" applyProtection="1">
      <alignment horizontal="center"/>
      <protection hidden="1"/>
    </xf>
    <xf numFmtId="0" fontId="20" fillId="6" borderId="0" xfId="0" applyFont="1" applyFill="1" applyBorder="1" applyAlignment="1" applyProtection="1">
      <alignment vertical="center"/>
      <protection hidden="1"/>
    </xf>
    <xf numFmtId="168" fontId="24" fillId="5" borderId="5" xfId="0" applyNumberFormat="1" applyFont="1" applyFill="1" applyBorder="1" applyAlignment="1" applyProtection="1">
      <alignment horizontal="center"/>
      <protection hidden="1"/>
    </xf>
    <xf numFmtId="43" fontId="26" fillId="2" borderId="0" xfId="1" quotePrefix="1" applyFont="1" applyFill="1" applyAlignment="1" applyProtection="1">
      <alignment horizontal="left" vertic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27" fillId="2" borderId="0" xfId="0" applyFont="1" applyFill="1" applyAlignment="1">
      <alignment horizontal="center" vertical="center"/>
    </xf>
    <xf numFmtId="168" fontId="24" fillId="5" borderId="6" xfId="0" applyNumberFormat="1" applyFont="1" applyFill="1" applyBorder="1" applyAlignment="1" applyProtection="1">
      <alignment horizontal="center"/>
      <protection hidden="1"/>
    </xf>
    <xf numFmtId="168" fontId="24" fillId="5" borderId="7" xfId="0" applyNumberFormat="1" applyFont="1" applyFill="1" applyBorder="1" applyAlignment="1" applyProtection="1">
      <alignment horizontal="center"/>
      <protection hidden="1"/>
    </xf>
    <xf numFmtId="0" fontId="5" fillId="5" borderId="7" xfId="0" applyFont="1" applyFill="1" applyBorder="1" applyProtection="1">
      <protection hidden="1"/>
    </xf>
    <xf numFmtId="168" fontId="24" fillId="5" borderId="8" xfId="0" applyNumberFormat="1" applyFont="1" applyFill="1" applyBorder="1" applyAlignment="1" applyProtection="1">
      <alignment horizontal="center"/>
      <protection hidden="1"/>
    </xf>
    <xf numFmtId="0" fontId="28" fillId="2" borderId="0" xfId="0" applyFont="1" applyFill="1" applyAlignment="1" applyProtection="1">
      <protection hidden="1"/>
    </xf>
    <xf numFmtId="0" fontId="28" fillId="2" borderId="0" xfId="0" applyFont="1" applyFill="1" applyProtection="1">
      <protection hidden="1"/>
    </xf>
    <xf numFmtId="0" fontId="29" fillId="2" borderId="0" xfId="0" applyFont="1" applyFill="1" applyProtection="1">
      <protection hidden="1"/>
    </xf>
    <xf numFmtId="0" fontId="3" fillId="2" borderId="0" xfId="0" quotePrefix="1" applyFont="1" applyFill="1" applyProtection="1">
      <protection hidden="1"/>
    </xf>
    <xf numFmtId="170" fontId="30" fillId="2" borderId="0" xfId="2" applyNumberFormat="1" applyFont="1" applyFill="1" applyProtection="1">
      <protection hidden="1"/>
    </xf>
    <xf numFmtId="0" fontId="0" fillId="2" borderId="0" xfId="0" applyNumberFormat="1" applyFill="1" applyAlignment="1" applyProtection="1">
      <alignment horizontal="left" vertical="center" indent="5"/>
      <protection hidden="1"/>
    </xf>
    <xf numFmtId="0" fontId="31" fillId="2" borderId="0" xfId="0" applyNumberFormat="1" applyFont="1" applyFill="1" applyAlignment="1" applyProtection="1">
      <alignment horizontal="left" vertical="center" indent="5"/>
      <protection hidden="1"/>
    </xf>
    <xf numFmtId="0" fontId="32" fillId="2" borderId="0" xfId="0" applyFont="1" applyFill="1" applyAlignment="1" applyProtection="1">
      <alignment horizontal="center"/>
      <protection hidden="1"/>
    </xf>
    <xf numFmtId="166" fontId="0" fillId="2" borderId="0" xfId="0" applyNumberFormat="1" applyFill="1" applyProtection="1">
      <protection hidden="1"/>
    </xf>
    <xf numFmtId="0" fontId="0" fillId="2" borderId="0" xfId="0" applyFill="1" applyAlignment="1">
      <alignment horizontal="right"/>
    </xf>
    <xf numFmtId="0" fontId="0" fillId="2" borderId="0" xfId="0" applyFill="1"/>
    <xf numFmtId="0" fontId="34" fillId="2" borderId="0" xfId="0" applyFont="1" applyFill="1" applyAlignment="1" applyProtection="1">
      <alignment horizontal="center"/>
      <protection hidden="1"/>
    </xf>
    <xf numFmtId="0" fontId="35" fillId="2" borderId="0" xfId="0" applyFont="1" applyFill="1" applyBorder="1" applyAlignment="1" applyProtection="1">
      <alignment horizontal="center"/>
      <protection hidden="1"/>
    </xf>
    <xf numFmtId="0" fontId="35" fillId="2" borderId="0" xfId="0" applyFont="1" applyFill="1" applyAlignment="1" applyProtection="1">
      <alignment horizontal="center"/>
      <protection hidden="1"/>
    </xf>
    <xf numFmtId="0" fontId="35" fillId="2" borderId="0" xfId="0" applyFont="1" applyFill="1" applyBorder="1" applyAlignment="1" applyProtection="1">
      <protection hidden="1"/>
    </xf>
    <xf numFmtId="0" fontId="32" fillId="2" borderId="0" xfId="0" applyFont="1" applyFill="1" applyAlignment="1">
      <alignment horizontal="center"/>
    </xf>
    <xf numFmtId="0" fontId="36" fillId="2" borderId="0" xfId="0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Border="1" applyAlignment="1" applyProtection="1">
      <alignment horizontal="center" wrapText="1"/>
      <protection hidden="1"/>
    </xf>
    <xf numFmtId="0" fontId="36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36" fillId="2" borderId="2" xfId="0" applyFont="1" applyFill="1" applyBorder="1" applyAlignment="1" applyProtection="1">
      <alignment horizontal="center" vertical="center" wrapText="1"/>
      <protection hidden="1"/>
    </xf>
    <xf numFmtId="0" fontId="38" fillId="2" borderId="0" xfId="0" applyFont="1" applyFill="1" applyBorder="1" applyAlignment="1" applyProtection="1">
      <alignment horizontal="center" vertical="center" wrapText="1"/>
      <protection hidden="1"/>
    </xf>
    <xf numFmtId="0" fontId="38" fillId="2" borderId="0" xfId="0" applyFont="1" applyFill="1" applyAlignment="1" applyProtection="1">
      <alignment horizontal="center"/>
      <protection hidden="1"/>
    </xf>
    <xf numFmtId="0" fontId="36" fillId="2" borderId="2" xfId="0" applyFont="1" applyFill="1" applyBorder="1" applyAlignment="1" applyProtection="1">
      <alignment horizontal="right" vertical="center" wrapText="1"/>
      <protection hidden="1"/>
    </xf>
    <xf numFmtId="14" fontId="0" fillId="2" borderId="0" xfId="0" applyNumberFormat="1" applyFill="1" applyAlignment="1" applyProtection="1">
      <alignment horizontal="center"/>
      <protection hidden="1"/>
    </xf>
    <xf numFmtId="164" fontId="0" fillId="2" borderId="0" xfId="0" applyNumberFormat="1" applyFill="1" applyProtection="1">
      <protection hidden="1"/>
    </xf>
    <xf numFmtId="164" fontId="0" fillId="2" borderId="0" xfId="0" applyNumberFormat="1" applyFill="1" applyAlignment="1" applyProtection="1">
      <alignment horizontal="center"/>
      <protection hidden="1"/>
    </xf>
    <xf numFmtId="0" fontId="35" fillId="2" borderId="0" xfId="0" applyFont="1" applyFill="1" applyAlignment="1" applyProtection="1">
      <alignment horizontal="right"/>
      <protection hidden="1"/>
    </xf>
    <xf numFmtId="0" fontId="39" fillId="2" borderId="0" xfId="0" applyFont="1" applyFill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71" fontId="0" fillId="2" borderId="0" xfId="0" applyNumberFormat="1" applyFill="1" applyBorder="1" applyAlignment="1" applyProtection="1">
      <alignment horizontal="right"/>
      <protection hidden="1"/>
    </xf>
    <xf numFmtId="0" fontId="3" fillId="2" borderId="0" xfId="0" applyNumberFormat="1" applyFont="1" applyFill="1" applyBorder="1" applyAlignment="1" applyProtection="1">
      <alignment horizontal="center"/>
      <protection hidden="1"/>
    </xf>
    <xf numFmtId="0" fontId="2" fillId="2" borderId="0" xfId="0" applyNumberFormat="1" applyFont="1" applyFill="1" applyBorder="1" applyAlignment="1" applyProtection="1">
      <alignment horizontal="center"/>
      <protection hidden="1"/>
    </xf>
    <xf numFmtId="164" fontId="3" fillId="2" borderId="0" xfId="1" applyNumberFormat="1" applyFont="1" applyFill="1" applyBorder="1" applyAlignment="1" applyProtection="1">
      <alignment horizontal="right"/>
      <protection hidden="1"/>
    </xf>
    <xf numFmtId="173" fontId="40" fillId="2" borderId="0" xfId="0" applyNumberFormat="1" applyFont="1" applyFill="1" applyBorder="1" applyAlignment="1" applyProtection="1">
      <alignment horizontal="right"/>
      <protection hidden="1"/>
    </xf>
    <xf numFmtId="174" fontId="3" fillId="2" borderId="0" xfId="1" applyNumberFormat="1" applyFont="1" applyFill="1" applyProtection="1">
      <protection hidden="1"/>
    </xf>
    <xf numFmtId="14" fontId="0" fillId="2" borderId="0" xfId="0" applyNumberFormat="1" applyFill="1" applyAlignment="1">
      <alignment horizontal="center"/>
    </xf>
    <xf numFmtId="175" fontId="0" fillId="2" borderId="0" xfId="0" applyNumberFormat="1" applyFill="1" applyProtection="1">
      <protection hidden="1"/>
    </xf>
    <xf numFmtId="172" fontId="0" fillId="2" borderId="0" xfId="0" applyNumberFormat="1" applyFill="1" applyBorder="1" applyAlignment="1" applyProtection="1">
      <protection hidden="1"/>
    </xf>
    <xf numFmtId="0" fontId="3" fillId="2" borderId="0" xfId="0" applyNumberFormat="1" applyFont="1" applyFill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176" fontId="0" fillId="2" borderId="0" xfId="0" applyNumberFormat="1" applyFill="1" applyProtection="1">
      <protection hidden="1"/>
    </xf>
    <xf numFmtId="10" fontId="3" fillId="2" borderId="0" xfId="2" applyNumberFormat="1" applyFont="1" applyFill="1" applyProtection="1">
      <protection hidden="1"/>
    </xf>
    <xf numFmtId="177" fontId="0" fillId="2" borderId="0" xfId="0" applyNumberFormat="1" applyFill="1" applyProtection="1">
      <protection hidden="1"/>
    </xf>
    <xf numFmtId="175" fontId="0" fillId="2" borderId="0" xfId="0" applyNumberFormat="1" applyFill="1" applyBorder="1" applyProtection="1">
      <protection hidden="1"/>
    </xf>
    <xf numFmtId="164" fontId="0" fillId="2" borderId="0" xfId="0" applyNumberFormat="1" applyFill="1" applyBorder="1" applyAlignment="1" applyProtection="1">
      <alignment horizontal="center"/>
      <protection hidden="1"/>
    </xf>
    <xf numFmtId="164" fontId="0" fillId="2" borderId="0" xfId="0" applyNumberFormat="1" applyFill="1" applyBorder="1" applyProtection="1">
      <protection hidden="1"/>
    </xf>
    <xf numFmtId="175" fontId="41" fillId="2" borderId="0" xfId="0" applyNumberFormat="1" applyFont="1" applyFill="1" applyBorder="1" applyProtection="1">
      <protection hidden="1"/>
    </xf>
    <xf numFmtId="0" fontId="42" fillId="2" borderId="0" xfId="0" applyFont="1" applyFill="1" applyAlignment="1">
      <alignment horizontal="center"/>
    </xf>
    <xf numFmtId="2" fontId="3" fillId="2" borderId="0" xfId="0" applyNumberFormat="1" applyFont="1" applyFill="1"/>
    <xf numFmtId="0" fontId="3" fillId="2" borderId="0" xfId="0" applyFont="1" applyFill="1"/>
    <xf numFmtId="0" fontId="0" fillId="2" borderId="0" xfId="0" applyFill="1" applyBorder="1" applyAlignment="1" applyProtection="1">
      <alignment horizontal="center"/>
      <protection hidden="1"/>
    </xf>
    <xf numFmtId="43" fontId="3" fillId="2" borderId="0" xfId="1" applyFont="1" applyFill="1" applyBorder="1" applyProtection="1">
      <protection hidden="1"/>
    </xf>
    <xf numFmtId="178" fontId="3" fillId="2" borderId="0" xfId="0" applyNumberFormat="1" applyFont="1" applyFill="1"/>
    <xf numFmtId="0" fontId="30" fillId="2" borderId="0" xfId="0" applyFont="1" applyFill="1"/>
    <xf numFmtId="0" fontId="30" fillId="2" borderId="0" xfId="0" applyFont="1" applyFill="1" applyAlignment="1">
      <alignment horizontal="center"/>
    </xf>
    <xf numFmtId="1" fontId="30" fillId="2" borderId="0" xfId="0" applyNumberFormat="1" applyFont="1" applyFill="1"/>
    <xf numFmtId="179" fontId="30" fillId="2" borderId="0" xfId="0" applyNumberFormat="1" applyFont="1" applyFill="1"/>
    <xf numFmtId="0" fontId="9" fillId="2" borderId="0" xfId="0" quotePrefix="1" applyNumberFormat="1" applyFont="1" applyFill="1" applyBorder="1" applyAlignment="1" applyProtection="1">
      <alignment horizontal="left" vertical="center"/>
      <protection hidden="1"/>
    </xf>
    <xf numFmtId="0" fontId="9" fillId="4" borderId="0" xfId="1" applyNumberFormat="1" applyFont="1" applyFill="1" applyBorder="1" applyAlignment="1" applyProtection="1">
      <alignment vertical="center"/>
      <protection hidden="1"/>
    </xf>
    <xf numFmtId="0" fontId="9" fillId="2" borderId="0" xfId="0" quotePrefix="1" applyNumberFormat="1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32" fillId="2" borderId="0" xfId="0" applyFont="1" applyFill="1" applyAlignment="1" applyProtection="1">
      <alignment horizontal="left"/>
      <protection hidden="1"/>
    </xf>
    <xf numFmtId="10" fontId="3" fillId="2" borderId="0" xfId="2" applyNumberFormat="1" applyFont="1" applyFill="1" applyAlignment="1" applyProtection="1">
      <alignment horizontal="left"/>
      <protection hidden="1"/>
    </xf>
    <xf numFmtId="2" fontId="3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left"/>
    </xf>
    <xf numFmtId="179" fontId="30" fillId="2" borderId="0" xfId="0" applyNumberFormat="1" applyFont="1" applyFill="1" applyAlignment="1">
      <alignment horizontal="left"/>
    </xf>
    <xf numFmtId="171" fontId="0" fillId="2" borderId="0" xfId="0" applyNumberFormat="1" applyFill="1" applyBorder="1" applyAlignment="1" applyProtection="1">
      <alignment horizontal="right"/>
      <protection hidden="1"/>
    </xf>
    <xf numFmtId="171" fontId="0" fillId="2" borderId="0" xfId="0" applyNumberFormat="1" applyFill="1" applyBorder="1" applyAlignment="1" applyProtection="1">
      <alignment horizontal="right"/>
      <protection hidden="1"/>
    </xf>
    <xf numFmtId="171" fontId="0" fillId="2" borderId="0" xfId="0" applyNumberFormat="1" applyFill="1" applyBorder="1" applyAlignment="1" applyProtection="1">
      <protection hidden="1"/>
    </xf>
    <xf numFmtId="0" fontId="35" fillId="2" borderId="0" xfId="0" applyFont="1" applyFill="1" applyBorder="1" applyAlignment="1" applyProtection="1">
      <alignment horizontal="center"/>
      <protection hidden="1"/>
    </xf>
    <xf numFmtId="0" fontId="3" fillId="11" borderId="9" xfId="0" applyFont="1" applyFill="1" applyBorder="1" applyAlignment="1" applyProtection="1">
      <alignment horizontal="center" vertical="center" wrapText="1"/>
      <protection hidden="1"/>
    </xf>
    <xf numFmtId="0" fontId="3" fillId="11" borderId="12" xfId="0" applyFont="1" applyFill="1" applyBorder="1" applyAlignment="1" applyProtection="1">
      <alignment horizontal="center" vertical="center" wrapText="1"/>
      <protection hidden="1"/>
    </xf>
    <xf numFmtId="0" fontId="3" fillId="11" borderId="13" xfId="0" applyFont="1" applyFill="1" applyBorder="1" applyAlignment="1" applyProtection="1">
      <alignment horizontal="center" vertical="center" wrapText="1"/>
      <protection hidden="1"/>
    </xf>
    <xf numFmtId="0" fontId="3" fillId="11" borderId="14" xfId="0" applyFont="1" applyFill="1" applyBorder="1" applyAlignment="1" applyProtection="1">
      <alignment horizontal="center" vertical="center" wrapText="1"/>
      <protection hidden="1"/>
    </xf>
    <xf numFmtId="0" fontId="12" fillId="12" borderId="10" xfId="0" applyFont="1" applyFill="1" applyBorder="1" applyAlignment="1" applyProtection="1">
      <alignment horizontal="center" vertical="center" wrapText="1"/>
      <protection hidden="1"/>
    </xf>
    <xf numFmtId="0" fontId="12" fillId="12" borderId="11" xfId="0" applyFont="1" applyFill="1" applyBorder="1" applyAlignment="1" applyProtection="1">
      <alignment horizontal="center" vertical="center" wrapText="1"/>
      <protection hidden="1"/>
    </xf>
    <xf numFmtId="0" fontId="12" fillId="12" borderId="15" xfId="0" applyFont="1" applyFill="1" applyBorder="1" applyAlignment="1" applyProtection="1">
      <alignment horizontal="center" vertical="center" wrapText="1"/>
      <protection hidden="1"/>
    </xf>
    <xf numFmtId="0" fontId="12" fillId="12" borderId="16" xfId="0" applyFont="1" applyFill="1" applyBorder="1" applyAlignment="1" applyProtection="1">
      <alignment horizontal="center" vertical="center" wrapText="1"/>
      <protection hidden="1"/>
    </xf>
    <xf numFmtId="171" fontId="0" fillId="2" borderId="0" xfId="0" applyNumberFormat="1" applyFill="1" applyBorder="1" applyAlignment="1" applyProtection="1">
      <alignment horizontal="right"/>
      <protection hidden="1"/>
    </xf>
    <xf numFmtId="173" fontId="40" fillId="2" borderId="0" xfId="0" applyNumberFormat="1" applyFont="1" applyFill="1" applyBorder="1" applyAlignment="1" applyProtection="1">
      <alignment horizontal="right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0" fontId="35" fillId="2" borderId="0" xfId="0" applyFont="1" applyFill="1" applyBorder="1" applyAlignment="1" applyProtection="1">
      <alignment horizontal="center"/>
      <protection hidden="1"/>
    </xf>
    <xf numFmtId="0" fontId="36" fillId="2" borderId="0" xfId="0" applyFont="1" applyFill="1" applyBorder="1" applyAlignment="1" applyProtection="1">
      <alignment horizontal="center" vertical="center" wrapText="1"/>
      <protection hidden="1"/>
    </xf>
    <xf numFmtId="10" fontId="17" fillId="9" borderId="2" xfId="0" applyNumberFormat="1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 applyProtection="1">
      <alignment horizontal="center" vertical="center"/>
      <protection hidden="1"/>
    </xf>
    <xf numFmtId="0" fontId="21" fillId="6" borderId="0" xfId="0" applyFont="1" applyFill="1" applyBorder="1" applyAlignment="1">
      <alignment horizontal="center" vertical="center"/>
    </xf>
    <xf numFmtId="169" fontId="16" fillId="6" borderId="0" xfId="1" applyNumberFormat="1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14" fontId="25" fillId="3" borderId="0" xfId="0" applyNumberFormat="1" applyFont="1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/>
      <protection hidden="1"/>
    </xf>
    <xf numFmtId="165" fontId="8" fillId="7" borderId="1" xfId="1" applyNumberFormat="1" applyFont="1" applyFill="1" applyBorder="1" applyAlignment="1" applyProtection="1">
      <alignment horizontal="center" vertical="center"/>
      <protection locked="0"/>
    </xf>
    <xf numFmtId="165" fontId="8" fillId="7" borderId="2" xfId="1" applyNumberFormat="1" applyFont="1" applyFill="1" applyBorder="1" applyAlignment="1" applyProtection="1">
      <alignment horizontal="center" vertical="center"/>
      <protection locked="0"/>
    </xf>
    <xf numFmtId="165" fontId="8" fillId="7" borderId="3" xfId="1" applyNumberFormat="1" applyFont="1" applyFill="1" applyBorder="1" applyAlignment="1" applyProtection="1">
      <alignment horizontal="center" vertical="center"/>
      <protection locked="0"/>
    </xf>
    <xf numFmtId="165" fontId="8" fillId="7" borderId="6" xfId="1" applyNumberFormat="1" applyFont="1" applyFill="1" applyBorder="1" applyAlignment="1" applyProtection="1">
      <alignment horizontal="center" vertical="center"/>
      <protection locked="0"/>
    </xf>
    <xf numFmtId="165" fontId="8" fillId="7" borderId="7" xfId="1" applyNumberFormat="1" applyFont="1" applyFill="1" applyBorder="1" applyAlignment="1" applyProtection="1">
      <alignment horizontal="center" vertical="center"/>
      <protection locked="0"/>
    </xf>
    <xf numFmtId="165" fontId="8" fillId="7" borderId="8" xfId="1" applyNumberFormat="1" applyFont="1" applyFill="1" applyBorder="1" applyAlignment="1" applyProtection="1">
      <alignment horizontal="center" vertical="center"/>
      <protection locked="0"/>
    </xf>
    <xf numFmtId="14" fontId="8" fillId="7" borderId="1" xfId="1" applyNumberFormat="1" applyFont="1" applyFill="1" applyBorder="1" applyAlignment="1" applyProtection="1">
      <alignment horizontal="center" vertical="center"/>
      <protection locked="0"/>
    </xf>
    <xf numFmtId="14" fontId="8" fillId="7" borderId="2" xfId="1" applyNumberFormat="1" applyFont="1" applyFill="1" applyBorder="1" applyAlignment="1" applyProtection="1">
      <alignment horizontal="center" vertical="center"/>
      <protection locked="0"/>
    </xf>
    <xf numFmtId="14" fontId="8" fillId="7" borderId="3" xfId="1" applyNumberFormat="1" applyFont="1" applyFill="1" applyBorder="1" applyAlignment="1" applyProtection="1">
      <alignment horizontal="center" vertical="center"/>
      <protection locked="0"/>
    </xf>
    <xf numFmtId="14" fontId="8" fillId="7" borderId="6" xfId="1" applyNumberFormat="1" applyFont="1" applyFill="1" applyBorder="1" applyAlignment="1" applyProtection="1">
      <alignment horizontal="center" vertical="center"/>
      <protection locked="0"/>
    </xf>
    <xf numFmtId="14" fontId="8" fillId="7" borderId="7" xfId="1" applyNumberFormat="1" applyFont="1" applyFill="1" applyBorder="1" applyAlignment="1" applyProtection="1">
      <alignment horizontal="center" vertical="center"/>
      <protection locked="0"/>
    </xf>
    <xf numFmtId="14" fontId="8" fillId="7" borderId="8" xfId="1" applyNumberFormat="1" applyFont="1" applyFill="1" applyBorder="1" applyAlignment="1" applyProtection="1">
      <alignment horizontal="center" vertical="center"/>
      <protection locked="0"/>
    </xf>
    <xf numFmtId="166" fontId="8" fillId="7" borderId="1" xfId="0" applyNumberFormat="1" applyFont="1" applyFill="1" applyBorder="1" applyAlignment="1" applyProtection="1">
      <alignment horizontal="center" vertical="center"/>
      <protection locked="0"/>
    </xf>
    <xf numFmtId="166" fontId="8" fillId="7" borderId="2" xfId="0" applyNumberFormat="1" applyFont="1" applyFill="1" applyBorder="1" applyAlignment="1" applyProtection="1">
      <alignment horizontal="center" vertical="center"/>
      <protection locked="0"/>
    </xf>
    <xf numFmtId="166" fontId="8" fillId="7" borderId="3" xfId="0" applyNumberFormat="1" applyFont="1" applyFill="1" applyBorder="1" applyAlignment="1" applyProtection="1">
      <alignment horizontal="center" vertical="center"/>
      <protection locked="0"/>
    </xf>
    <xf numFmtId="166" fontId="8" fillId="7" borderId="6" xfId="0" applyNumberFormat="1" applyFont="1" applyFill="1" applyBorder="1" applyAlignment="1" applyProtection="1">
      <alignment horizontal="center" vertical="center"/>
      <protection locked="0"/>
    </xf>
    <xf numFmtId="166" fontId="8" fillId="7" borderId="7" xfId="0" applyNumberFormat="1" applyFont="1" applyFill="1" applyBorder="1" applyAlignment="1" applyProtection="1">
      <alignment horizontal="center" vertical="center"/>
      <protection locked="0"/>
    </xf>
    <xf numFmtId="166" fontId="8" fillId="7" borderId="8" xfId="0" applyNumberFormat="1" applyFont="1" applyFill="1" applyBorder="1" applyAlignment="1" applyProtection="1">
      <alignment horizontal="center" vertical="center"/>
      <protection locked="0"/>
    </xf>
    <xf numFmtId="0" fontId="43" fillId="4" borderId="4" xfId="1" applyNumberFormat="1" applyFont="1" applyFill="1" applyBorder="1" applyAlignment="1" applyProtection="1">
      <alignment horizontal="left" vertical="center"/>
      <protection hidden="1"/>
    </xf>
    <xf numFmtId="0" fontId="43" fillId="4" borderId="0" xfId="1" applyNumberFormat="1" applyFont="1" applyFill="1" applyBorder="1" applyAlignment="1" applyProtection="1">
      <alignment horizontal="left" vertical="center"/>
      <protection hidden="1"/>
    </xf>
    <xf numFmtId="0" fontId="43" fillId="2" borderId="4" xfId="0" quotePrefix="1" applyNumberFormat="1" applyFont="1" applyFill="1" applyBorder="1" applyAlignment="1" applyProtection="1">
      <alignment horizontal="left" vertical="center"/>
      <protection hidden="1"/>
    </xf>
    <xf numFmtId="0" fontId="43" fillId="2" borderId="0" xfId="0" quotePrefix="1" applyNumberFormat="1" applyFont="1" applyFill="1" applyBorder="1" applyAlignment="1" applyProtection="1">
      <alignment horizontal="left" vertical="center"/>
      <protection hidden="1"/>
    </xf>
  </cellXfs>
  <cellStyles count="3">
    <cellStyle name="Normal" xfId="0" builtinId="0"/>
    <cellStyle name="Porcentagem" xfId="2" builtinId="5"/>
    <cellStyle name="Vírgula" xfId="1" builtinId="3"/>
  </cellStyles>
  <dxfs count="1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/>
        <right/>
        <bottom/>
      </border>
    </dxf>
    <dxf>
      <fill>
        <patternFill>
          <bgColor theme="8" tint="-0.2499465926084170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537880</xdr:colOff>
      <xdr:row>15</xdr:row>
      <xdr:rowOff>67234</xdr:rowOff>
    </xdr:from>
    <xdr:to>
      <xdr:col>23</xdr:col>
      <xdr:colOff>1198075</xdr:colOff>
      <xdr:row>17</xdr:row>
      <xdr:rowOff>270034</xdr:rowOff>
    </xdr:to>
    <xdr:sp macro="" textlink="AR13">
      <xdr:nvSpPr>
        <xdr:cNvPr id="2" name="Texto explicativo em seta para baixo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462680" y="3839134"/>
          <a:ext cx="4098720" cy="964800"/>
        </a:xfrm>
        <a:prstGeom prst="downArrowCallout">
          <a:avLst>
            <a:gd name="adj1" fmla="val 24628"/>
            <a:gd name="adj2" fmla="val 26192"/>
            <a:gd name="adj3" fmla="val 26564"/>
            <a:gd name="adj4" fmla="val 6497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fld id="{62196F95-B681-4C2C-97E8-DA5FD1D388D4}" type="TxLink">
            <a:rPr lang="en-US" sz="1100" b="1" i="0" u="none" strike="noStrike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/>
            </a:rPr>
            <a:pPr algn="ctr" rtl="0">
              <a:defRPr sz="1000"/>
            </a:pPr>
            <a:t>Preencha os dados acima para obter os valores pela TABELA PRICE abaixo...</a:t>
          </a:fld>
          <a:endParaRPr lang="pt-BR" sz="11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474568</xdr:colOff>
      <xdr:row>15</xdr:row>
      <xdr:rowOff>190498</xdr:rowOff>
    </xdr:from>
    <xdr:to>
      <xdr:col>17</xdr:col>
      <xdr:colOff>168087</xdr:colOff>
      <xdr:row>16</xdr:row>
      <xdr:rowOff>201705</xdr:rowOff>
    </xdr:to>
    <xdr:sp macro="" textlink="AT11">
      <xdr:nvSpPr>
        <xdr:cNvPr id="3" name="Seta para a esquerda e para a direita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94243" y="3962398"/>
          <a:ext cx="2598644" cy="392207"/>
        </a:xfrm>
        <a:prstGeom prst="leftRightArrow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fld id="{F3D7F815-A8D6-4192-8949-9208125311CC}" type="TxLink">
            <a:rPr lang="en-US" sz="1120" b="1" i="0" u="none" strike="noStrike" baseline="0">
              <a:solidFill>
                <a:srgbClr val="002060"/>
              </a:solidFill>
              <a:latin typeface="Calibri"/>
              <a:cs typeface="Aharoni"/>
            </a:rPr>
            <a:pPr algn="ctr"/>
            <a:t>Aguardando...</a:t>
          </a:fld>
          <a:endParaRPr lang="pt-BR" sz="1120" b="1" baseline="0">
            <a:solidFill>
              <a:srgbClr val="002060"/>
            </a:solidFill>
            <a:latin typeface="Aharoni" pitchFamily="2" charset="-79"/>
            <a:cs typeface="Aharoni" pitchFamily="2" charset="-79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20731</xdr:rowOff>
    </xdr:from>
    <xdr:to>
      <xdr:col>6</xdr:col>
      <xdr:colOff>106465</xdr:colOff>
      <xdr:row>4</xdr:row>
      <xdr:rowOff>326701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000"/>
        </a:blip>
        <a:srcRect/>
        <a:stretch>
          <a:fillRect/>
        </a:stretch>
      </xdr:blipFill>
      <xdr:spPr bwMode="auto">
        <a:xfrm>
          <a:off x="444500" y="198531"/>
          <a:ext cx="1927047" cy="8774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21</xdr:col>
      <xdr:colOff>89645</xdr:colOff>
      <xdr:row>7</xdr:row>
      <xdr:rowOff>76910</xdr:rowOff>
    </xdr:from>
    <xdr:to>
      <xdr:col>21</xdr:col>
      <xdr:colOff>235323</xdr:colOff>
      <xdr:row>8</xdr:row>
      <xdr:rowOff>437028</xdr:rowOff>
    </xdr:to>
    <xdr:sp macro="" textlink="">
      <xdr:nvSpPr>
        <xdr:cNvPr id="5" name="Chave Direi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8572498" y="1724175"/>
          <a:ext cx="145678" cy="438559"/>
        </a:xfrm>
        <a:prstGeom prst="rightBrace">
          <a:avLst/>
        </a:prstGeom>
        <a:solidFill>
          <a:schemeClr val="accent3">
            <a:lumMod val="50000"/>
          </a:schemeClr>
        </a:solidFill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oneCellAnchor>
    <xdr:from>
      <xdr:col>21</xdr:col>
      <xdr:colOff>201703</xdr:colOff>
      <xdr:row>7</xdr:row>
      <xdr:rowOff>56029</xdr:rowOff>
    </xdr:from>
    <xdr:ext cx="2207562" cy="470647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10800000" flipV="1">
          <a:off x="10107703" y="1713379"/>
          <a:ext cx="2207562" cy="470647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>
          <a:solidFill>
            <a:schemeClr val="accent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l"/>
          <a:r>
            <a:rPr lang="pt-BR" sz="1100" b="1">
              <a:solidFill>
                <a:sysClr val="windowText" lastClr="000000"/>
              </a:solidFill>
            </a:rPr>
            <a:t>Até 36 meses        = 1,10% ao mês. </a:t>
          </a:r>
        </a:p>
        <a:p>
          <a:pPr algn="l"/>
          <a:r>
            <a:rPr lang="pt-BR" sz="1100" b="1" baseline="0">
              <a:solidFill>
                <a:sysClr val="windowText" lastClr="000000"/>
              </a:solidFill>
            </a:rPr>
            <a:t>De 37 a 72 meses = 1,30% ao mês. </a:t>
          </a:r>
          <a:endParaRPr lang="pt-BR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6</xdr:col>
      <xdr:colOff>123265</xdr:colOff>
      <xdr:row>13</xdr:row>
      <xdr:rowOff>11205</xdr:rowOff>
    </xdr:from>
    <xdr:to>
      <xdr:col>22</xdr:col>
      <xdr:colOff>179295</xdr:colOff>
      <xdr:row>13</xdr:row>
      <xdr:rowOff>324970</xdr:rowOff>
    </xdr:to>
    <xdr:sp macro="" textlink="">
      <xdr:nvSpPr>
        <xdr:cNvPr id="7" name="Retângulo: Cantos Arredondados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28315" y="3068730"/>
          <a:ext cx="8447555" cy="313765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bg1">
              <a:lumMod val="95000"/>
            </a:schemeClr>
          </a:solidFill>
        </a:ln>
        <a:effectLst>
          <a:glow rad="1016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000" b="1" i="0">
              <a:solidFill>
                <a:sysClr val="windowText" lastClr="000000"/>
              </a:solidFill>
              <a:latin typeface="Arial Narrow" panose="020B0606020202030204" pitchFamily="34" charset="0"/>
              <a:ea typeface="Tahoma" panose="020B0604030504040204" pitchFamily="34" charset="0"/>
              <a:cs typeface="Arial" panose="020B0604020202020204" pitchFamily="34" charset="0"/>
            </a:rPr>
            <a:t>SEGURO DE VIDA</a:t>
          </a:r>
          <a:r>
            <a:rPr lang="pt-BR" sz="1000" b="1" i="0" baseline="0">
              <a:solidFill>
                <a:sysClr val="windowText" lastClr="000000"/>
              </a:solidFill>
              <a:latin typeface="Arial Narrow" panose="020B0606020202030204" pitchFamily="34" charset="0"/>
              <a:ea typeface="Tahoma" panose="020B0604030504040204" pitchFamily="34" charset="0"/>
              <a:cs typeface="Arial" panose="020B0604020202020204" pitchFamily="34" charset="0"/>
            </a:rPr>
            <a:t> COM A COBRANÇA SOMENTE DE UMA </a:t>
          </a:r>
          <a:r>
            <a:rPr lang="pt-BR" sz="1000" b="1" i="0">
              <a:solidFill>
                <a:sysClr val="windowText" lastClr="000000"/>
              </a:solidFill>
              <a:latin typeface="Arial Narrow" panose="020B0606020202030204" pitchFamily="34" charset="0"/>
              <a:ea typeface="Tahoma" panose="020B0604030504040204" pitchFamily="34" charset="0"/>
              <a:cs typeface="Arial" panose="020B0604020202020204" pitchFamily="34" charset="0"/>
            </a:rPr>
            <a:t>TAXA DE 0,036% SOBRE O</a:t>
          </a:r>
          <a:r>
            <a:rPr lang="pt-BR" sz="1000" b="1" i="0" baseline="0">
              <a:solidFill>
                <a:sysClr val="windowText" lastClr="000000"/>
              </a:solidFill>
              <a:latin typeface="Arial Narrow" panose="020B0606020202030204" pitchFamily="34" charset="0"/>
              <a:ea typeface="Tahoma" panose="020B0604030504040204" pitchFamily="34" charset="0"/>
              <a:cs typeface="Arial" panose="020B0604020202020204" pitchFamily="34" charset="0"/>
            </a:rPr>
            <a:t> VALOR DO SALDO DEVEDOR</a:t>
          </a:r>
          <a:r>
            <a:rPr lang="pt-BR" sz="1000" b="0" i="0">
              <a:solidFill>
                <a:schemeClr val="tx1"/>
              </a:solidFill>
              <a:latin typeface="Arial Narrow" panose="020B060602020203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</xdr:txBody>
    </xdr:sp>
    <xdr:clientData/>
  </xdr:twoCellAnchor>
  <xdr:twoCellAnchor>
    <xdr:from>
      <xdr:col>3</xdr:col>
      <xdr:colOff>571496</xdr:colOff>
      <xdr:row>15</xdr:row>
      <xdr:rowOff>67236</xdr:rowOff>
    </xdr:from>
    <xdr:to>
      <xdr:col>10</xdr:col>
      <xdr:colOff>110696</xdr:colOff>
      <xdr:row>17</xdr:row>
      <xdr:rowOff>268941</xdr:rowOff>
    </xdr:to>
    <xdr:sp macro="" textlink="AR15">
      <xdr:nvSpPr>
        <xdr:cNvPr id="8" name="Texto explicativo em seta para baixo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19171" y="3839136"/>
          <a:ext cx="4111200" cy="963705"/>
        </a:xfrm>
        <a:prstGeom prst="downArrowCallout">
          <a:avLst>
            <a:gd name="adj1" fmla="val 24628"/>
            <a:gd name="adj2" fmla="val 26192"/>
            <a:gd name="adj3" fmla="val 26564"/>
            <a:gd name="adj4" fmla="val 6497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 rtl="0">
            <a:defRPr sz="1000"/>
          </a:pPr>
          <a:fld id="{00AB9BB6-3213-4AC5-8C6D-25EF268256EB}" type="TxLink">
            <a:rPr lang="en-US" sz="11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/>
            </a:rPr>
            <a:pPr algn="ctr" rtl="0">
              <a:defRPr sz="1000"/>
            </a:pPr>
            <a:t>Preencha os dados acima para obter os valores pelo S A C - SISTEMA DE AMORTIZAÇÃO CONSTANTE abaixo...</a:t>
          </a:fld>
          <a:endParaRPr lang="pt-BR" sz="11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BV120"/>
  <sheetViews>
    <sheetView tabSelected="1" zoomScale="85" zoomScaleNormal="85" workbookViewId="0">
      <selection activeCell="R3" sqref="R3:T8"/>
    </sheetView>
  </sheetViews>
  <sheetFormatPr defaultColWidth="11.28515625" defaultRowHeight="30" customHeight="1" x14ac:dyDescent="0.25"/>
  <cols>
    <col min="1" max="1" width="1.42578125" style="1" customWidth="1"/>
    <col min="2" max="2" width="5.140625" style="2" customWidth="1"/>
    <col min="3" max="3" width="15.85546875" style="2" hidden="1" customWidth="1"/>
    <col min="4" max="4" width="11.5703125" style="3" customWidth="1"/>
    <col min="5" max="5" width="14.85546875" style="2" customWidth="1"/>
    <col min="6" max="6" width="1" style="2" customWidth="1"/>
    <col min="7" max="7" width="11.28515625" style="2" customWidth="1"/>
    <col min="8" max="8" width="10.42578125" style="3" customWidth="1"/>
    <col min="9" max="9" width="1" style="3" customWidth="1"/>
    <col min="10" max="10" width="18" style="2" customWidth="1"/>
    <col min="11" max="11" width="12.5703125" style="2" customWidth="1"/>
    <col min="12" max="12" width="8" style="2" hidden="1" customWidth="1"/>
    <col min="13" max="13" width="13.42578125" style="2" hidden="1" customWidth="1"/>
    <col min="14" max="14" width="4.5703125" style="2" customWidth="1"/>
    <col min="15" max="15" width="5.140625" style="2" customWidth="1"/>
    <col min="16" max="16" width="15" style="2" hidden="1" customWidth="1"/>
    <col min="17" max="17" width="17.28515625" style="2" hidden="1" customWidth="1"/>
    <col min="18" max="18" width="11.5703125" style="2" customWidth="1"/>
    <col min="19" max="19" width="1.5703125" style="2" customWidth="1"/>
    <col min="20" max="20" width="14.85546875" style="5" customWidth="1"/>
    <col min="21" max="21" width="1" style="5" customWidth="1"/>
    <col min="22" max="22" width="11.85546875" style="5" customWidth="1"/>
    <col min="23" max="23" width="10" style="5" customWidth="1"/>
    <col min="24" max="24" width="18" style="5" customWidth="1"/>
    <col min="25" max="25" width="13.140625" style="2" customWidth="1"/>
    <col min="26" max="26" width="2.140625" style="2" hidden="1" customWidth="1"/>
    <col min="27" max="27" width="1.140625" style="2" customWidth="1"/>
    <col min="28" max="28" width="8.42578125" style="2" customWidth="1"/>
    <col min="29" max="29" width="14.140625" style="2" hidden="1" customWidth="1"/>
    <col min="30" max="30" width="55.28515625" style="3" hidden="1" customWidth="1"/>
    <col min="31" max="31" width="1.28515625" style="2" hidden="1" customWidth="1"/>
    <col min="32" max="33" width="4" style="2" hidden="1" customWidth="1"/>
    <col min="34" max="34" width="2.5703125" style="2" hidden="1" customWidth="1"/>
    <col min="35" max="35" width="4.7109375" style="2" customWidth="1"/>
    <col min="36" max="36" width="14.140625" style="2" hidden="1" customWidth="1"/>
    <col min="37" max="37" width="29.28515625" style="123" hidden="1" customWidth="1"/>
    <col min="38" max="38" width="6.85546875" style="2" customWidth="1"/>
    <col min="39" max="39" width="9.85546875" style="2" customWidth="1"/>
    <col min="40" max="40" width="12.7109375" style="2" customWidth="1"/>
    <col min="41" max="41" width="14.140625" style="2" customWidth="1"/>
    <col min="42" max="42" width="16" style="2" customWidth="1"/>
    <col min="43" max="43" width="1.7109375" style="2" hidden="1" customWidth="1"/>
    <col min="44" max="44" width="11.28515625" style="15" hidden="1" customWidth="1"/>
    <col min="45" max="59" width="11.28515625" style="2" hidden="1" customWidth="1"/>
    <col min="60" max="60" width="15.28515625" style="2" hidden="1" customWidth="1"/>
    <col min="61" max="61" width="12.28515625" style="2" hidden="1" customWidth="1"/>
    <col min="62" max="69" width="11.28515625" style="2" hidden="1" customWidth="1"/>
    <col min="70" max="70" width="2.140625" style="2" hidden="1" customWidth="1"/>
    <col min="71" max="71" width="6.28515625" style="2" hidden="1" customWidth="1"/>
    <col min="72" max="72" width="6.85546875" style="2" hidden="1" customWidth="1"/>
    <col min="73" max="73" width="3.7109375" style="2" hidden="1" customWidth="1"/>
    <col min="74" max="74" width="4.140625" style="2" hidden="1" customWidth="1"/>
    <col min="75" max="256" width="11.28515625" style="2"/>
    <col min="257" max="257" width="1.7109375" style="2" customWidth="1"/>
    <col min="258" max="258" width="5" style="2" customWidth="1"/>
    <col min="259" max="259" width="0" style="2" hidden="1" customWidth="1"/>
    <col min="260" max="260" width="12.140625" style="2" customWidth="1"/>
    <col min="261" max="261" width="14.7109375" style="2" customWidth="1"/>
    <col min="262" max="262" width="1" style="2" customWidth="1"/>
    <col min="263" max="263" width="11.28515625" style="2" customWidth="1"/>
    <col min="264" max="264" width="10.42578125" style="2" customWidth="1"/>
    <col min="265" max="265" width="1" style="2" customWidth="1"/>
    <col min="266" max="266" width="18" style="2" customWidth="1"/>
    <col min="267" max="267" width="13.140625" style="2" customWidth="1"/>
    <col min="268" max="268" width="8" style="2" customWidth="1"/>
    <col min="269" max="269" width="13.42578125" style="2" customWidth="1"/>
    <col min="270" max="270" width="3.85546875" style="2" customWidth="1"/>
    <col min="271" max="271" width="5.140625" style="2" customWidth="1"/>
    <col min="272" max="273" width="0" style="2" hidden="1" customWidth="1"/>
    <col min="274" max="274" width="12.85546875" style="2" customWidth="1"/>
    <col min="275" max="275" width="1" style="2" customWidth="1"/>
    <col min="276" max="276" width="14.85546875" style="2" customWidth="1"/>
    <col min="277" max="277" width="1" style="2" customWidth="1"/>
    <col min="278" max="278" width="11.85546875" style="2" customWidth="1"/>
    <col min="279" max="279" width="10" style="2" customWidth="1"/>
    <col min="280" max="280" width="18" style="2" customWidth="1"/>
    <col min="281" max="281" width="13.140625" style="2" customWidth="1"/>
    <col min="282" max="295" width="0" style="2" hidden="1" customWidth="1"/>
    <col min="296" max="296" width="1.85546875" style="2" customWidth="1"/>
    <col min="297" max="297" width="14.140625" style="2" customWidth="1"/>
    <col min="298" max="298" width="8.140625" style="2" customWidth="1"/>
    <col min="299" max="299" width="21.28515625" style="2" customWidth="1"/>
    <col min="300" max="330" width="0" style="2" hidden="1" customWidth="1"/>
    <col min="331" max="512" width="11.28515625" style="2"/>
    <col min="513" max="513" width="1.7109375" style="2" customWidth="1"/>
    <col min="514" max="514" width="5" style="2" customWidth="1"/>
    <col min="515" max="515" width="0" style="2" hidden="1" customWidth="1"/>
    <col min="516" max="516" width="12.140625" style="2" customWidth="1"/>
    <col min="517" max="517" width="14.7109375" style="2" customWidth="1"/>
    <col min="518" max="518" width="1" style="2" customWidth="1"/>
    <col min="519" max="519" width="11.28515625" style="2" customWidth="1"/>
    <col min="520" max="520" width="10.42578125" style="2" customWidth="1"/>
    <col min="521" max="521" width="1" style="2" customWidth="1"/>
    <col min="522" max="522" width="18" style="2" customWidth="1"/>
    <col min="523" max="523" width="13.140625" style="2" customWidth="1"/>
    <col min="524" max="524" width="8" style="2" customWidth="1"/>
    <col min="525" max="525" width="13.42578125" style="2" customWidth="1"/>
    <col min="526" max="526" width="3.85546875" style="2" customWidth="1"/>
    <col min="527" max="527" width="5.140625" style="2" customWidth="1"/>
    <col min="528" max="529" width="0" style="2" hidden="1" customWidth="1"/>
    <col min="530" max="530" width="12.85546875" style="2" customWidth="1"/>
    <col min="531" max="531" width="1" style="2" customWidth="1"/>
    <col min="532" max="532" width="14.85546875" style="2" customWidth="1"/>
    <col min="533" max="533" width="1" style="2" customWidth="1"/>
    <col min="534" max="534" width="11.85546875" style="2" customWidth="1"/>
    <col min="535" max="535" width="10" style="2" customWidth="1"/>
    <col min="536" max="536" width="18" style="2" customWidth="1"/>
    <col min="537" max="537" width="13.140625" style="2" customWidth="1"/>
    <col min="538" max="551" width="0" style="2" hidden="1" customWidth="1"/>
    <col min="552" max="552" width="1.85546875" style="2" customWidth="1"/>
    <col min="553" max="553" width="14.140625" style="2" customWidth="1"/>
    <col min="554" max="554" width="8.140625" style="2" customWidth="1"/>
    <col min="555" max="555" width="21.28515625" style="2" customWidth="1"/>
    <col min="556" max="586" width="0" style="2" hidden="1" customWidth="1"/>
    <col min="587" max="768" width="11.28515625" style="2"/>
    <col min="769" max="769" width="1.7109375" style="2" customWidth="1"/>
    <col min="770" max="770" width="5" style="2" customWidth="1"/>
    <col min="771" max="771" width="0" style="2" hidden="1" customWidth="1"/>
    <col min="772" max="772" width="12.140625" style="2" customWidth="1"/>
    <col min="773" max="773" width="14.7109375" style="2" customWidth="1"/>
    <col min="774" max="774" width="1" style="2" customWidth="1"/>
    <col min="775" max="775" width="11.28515625" style="2" customWidth="1"/>
    <col min="776" max="776" width="10.42578125" style="2" customWidth="1"/>
    <col min="777" max="777" width="1" style="2" customWidth="1"/>
    <col min="778" max="778" width="18" style="2" customWidth="1"/>
    <col min="779" max="779" width="13.140625" style="2" customWidth="1"/>
    <col min="780" max="780" width="8" style="2" customWidth="1"/>
    <col min="781" max="781" width="13.42578125" style="2" customWidth="1"/>
    <col min="782" max="782" width="3.85546875" style="2" customWidth="1"/>
    <col min="783" max="783" width="5.140625" style="2" customWidth="1"/>
    <col min="784" max="785" width="0" style="2" hidden="1" customWidth="1"/>
    <col min="786" max="786" width="12.85546875" style="2" customWidth="1"/>
    <col min="787" max="787" width="1" style="2" customWidth="1"/>
    <col min="788" max="788" width="14.85546875" style="2" customWidth="1"/>
    <col min="789" max="789" width="1" style="2" customWidth="1"/>
    <col min="790" max="790" width="11.85546875" style="2" customWidth="1"/>
    <col min="791" max="791" width="10" style="2" customWidth="1"/>
    <col min="792" max="792" width="18" style="2" customWidth="1"/>
    <col min="793" max="793" width="13.140625" style="2" customWidth="1"/>
    <col min="794" max="807" width="0" style="2" hidden="1" customWidth="1"/>
    <col min="808" max="808" width="1.85546875" style="2" customWidth="1"/>
    <col min="809" max="809" width="14.140625" style="2" customWidth="1"/>
    <col min="810" max="810" width="8.140625" style="2" customWidth="1"/>
    <col min="811" max="811" width="21.28515625" style="2" customWidth="1"/>
    <col min="812" max="842" width="0" style="2" hidden="1" customWidth="1"/>
    <col min="843" max="1024" width="11.28515625" style="2"/>
    <col min="1025" max="1025" width="1.7109375" style="2" customWidth="1"/>
    <col min="1026" max="1026" width="5" style="2" customWidth="1"/>
    <col min="1027" max="1027" width="0" style="2" hidden="1" customWidth="1"/>
    <col min="1028" max="1028" width="12.140625" style="2" customWidth="1"/>
    <col min="1029" max="1029" width="14.7109375" style="2" customWidth="1"/>
    <col min="1030" max="1030" width="1" style="2" customWidth="1"/>
    <col min="1031" max="1031" width="11.28515625" style="2" customWidth="1"/>
    <col min="1032" max="1032" width="10.42578125" style="2" customWidth="1"/>
    <col min="1033" max="1033" width="1" style="2" customWidth="1"/>
    <col min="1034" max="1034" width="18" style="2" customWidth="1"/>
    <col min="1035" max="1035" width="13.140625" style="2" customWidth="1"/>
    <col min="1036" max="1036" width="8" style="2" customWidth="1"/>
    <col min="1037" max="1037" width="13.42578125" style="2" customWidth="1"/>
    <col min="1038" max="1038" width="3.85546875" style="2" customWidth="1"/>
    <col min="1039" max="1039" width="5.140625" style="2" customWidth="1"/>
    <col min="1040" max="1041" width="0" style="2" hidden="1" customWidth="1"/>
    <col min="1042" max="1042" width="12.85546875" style="2" customWidth="1"/>
    <col min="1043" max="1043" width="1" style="2" customWidth="1"/>
    <col min="1044" max="1044" width="14.85546875" style="2" customWidth="1"/>
    <col min="1045" max="1045" width="1" style="2" customWidth="1"/>
    <col min="1046" max="1046" width="11.85546875" style="2" customWidth="1"/>
    <col min="1047" max="1047" width="10" style="2" customWidth="1"/>
    <col min="1048" max="1048" width="18" style="2" customWidth="1"/>
    <col min="1049" max="1049" width="13.140625" style="2" customWidth="1"/>
    <col min="1050" max="1063" width="0" style="2" hidden="1" customWidth="1"/>
    <col min="1064" max="1064" width="1.85546875" style="2" customWidth="1"/>
    <col min="1065" max="1065" width="14.140625" style="2" customWidth="1"/>
    <col min="1066" max="1066" width="8.140625" style="2" customWidth="1"/>
    <col min="1067" max="1067" width="21.28515625" style="2" customWidth="1"/>
    <col min="1068" max="1098" width="0" style="2" hidden="1" customWidth="1"/>
    <col min="1099" max="1280" width="11.28515625" style="2"/>
    <col min="1281" max="1281" width="1.7109375" style="2" customWidth="1"/>
    <col min="1282" max="1282" width="5" style="2" customWidth="1"/>
    <col min="1283" max="1283" width="0" style="2" hidden="1" customWidth="1"/>
    <col min="1284" max="1284" width="12.140625" style="2" customWidth="1"/>
    <col min="1285" max="1285" width="14.7109375" style="2" customWidth="1"/>
    <col min="1286" max="1286" width="1" style="2" customWidth="1"/>
    <col min="1287" max="1287" width="11.28515625" style="2" customWidth="1"/>
    <col min="1288" max="1288" width="10.42578125" style="2" customWidth="1"/>
    <col min="1289" max="1289" width="1" style="2" customWidth="1"/>
    <col min="1290" max="1290" width="18" style="2" customWidth="1"/>
    <col min="1291" max="1291" width="13.140625" style="2" customWidth="1"/>
    <col min="1292" max="1292" width="8" style="2" customWidth="1"/>
    <col min="1293" max="1293" width="13.42578125" style="2" customWidth="1"/>
    <col min="1294" max="1294" width="3.85546875" style="2" customWidth="1"/>
    <col min="1295" max="1295" width="5.140625" style="2" customWidth="1"/>
    <col min="1296" max="1297" width="0" style="2" hidden="1" customWidth="1"/>
    <col min="1298" max="1298" width="12.85546875" style="2" customWidth="1"/>
    <col min="1299" max="1299" width="1" style="2" customWidth="1"/>
    <col min="1300" max="1300" width="14.85546875" style="2" customWidth="1"/>
    <col min="1301" max="1301" width="1" style="2" customWidth="1"/>
    <col min="1302" max="1302" width="11.85546875" style="2" customWidth="1"/>
    <col min="1303" max="1303" width="10" style="2" customWidth="1"/>
    <col min="1304" max="1304" width="18" style="2" customWidth="1"/>
    <col min="1305" max="1305" width="13.140625" style="2" customWidth="1"/>
    <col min="1306" max="1319" width="0" style="2" hidden="1" customWidth="1"/>
    <col min="1320" max="1320" width="1.85546875" style="2" customWidth="1"/>
    <col min="1321" max="1321" width="14.140625" style="2" customWidth="1"/>
    <col min="1322" max="1322" width="8.140625" style="2" customWidth="1"/>
    <col min="1323" max="1323" width="21.28515625" style="2" customWidth="1"/>
    <col min="1324" max="1354" width="0" style="2" hidden="1" customWidth="1"/>
    <col min="1355" max="1536" width="11.28515625" style="2"/>
    <col min="1537" max="1537" width="1.7109375" style="2" customWidth="1"/>
    <col min="1538" max="1538" width="5" style="2" customWidth="1"/>
    <col min="1539" max="1539" width="0" style="2" hidden="1" customWidth="1"/>
    <col min="1540" max="1540" width="12.140625" style="2" customWidth="1"/>
    <col min="1541" max="1541" width="14.7109375" style="2" customWidth="1"/>
    <col min="1542" max="1542" width="1" style="2" customWidth="1"/>
    <col min="1543" max="1543" width="11.28515625" style="2" customWidth="1"/>
    <col min="1544" max="1544" width="10.42578125" style="2" customWidth="1"/>
    <col min="1545" max="1545" width="1" style="2" customWidth="1"/>
    <col min="1546" max="1546" width="18" style="2" customWidth="1"/>
    <col min="1547" max="1547" width="13.140625" style="2" customWidth="1"/>
    <col min="1548" max="1548" width="8" style="2" customWidth="1"/>
    <col min="1549" max="1549" width="13.42578125" style="2" customWidth="1"/>
    <col min="1550" max="1550" width="3.85546875" style="2" customWidth="1"/>
    <col min="1551" max="1551" width="5.140625" style="2" customWidth="1"/>
    <col min="1552" max="1553" width="0" style="2" hidden="1" customWidth="1"/>
    <col min="1554" max="1554" width="12.85546875" style="2" customWidth="1"/>
    <col min="1555" max="1555" width="1" style="2" customWidth="1"/>
    <col min="1556" max="1556" width="14.85546875" style="2" customWidth="1"/>
    <col min="1557" max="1557" width="1" style="2" customWidth="1"/>
    <col min="1558" max="1558" width="11.85546875" style="2" customWidth="1"/>
    <col min="1559" max="1559" width="10" style="2" customWidth="1"/>
    <col min="1560" max="1560" width="18" style="2" customWidth="1"/>
    <col min="1561" max="1561" width="13.140625" style="2" customWidth="1"/>
    <col min="1562" max="1575" width="0" style="2" hidden="1" customWidth="1"/>
    <col min="1576" max="1576" width="1.85546875" style="2" customWidth="1"/>
    <col min="1577" max="1577" width="14.140625" style="2" customWidth="1"/>
    <col min="1578" max="1578" width="8.140625" style="2" customWidth="1"/>
    <col min="1579" max="1579" width="21.28515625" style="2" customWidth="1"/>
    <col min="1580" max="1610" width="0" style="2" hidden="1" customWidth="1"/>
    <col min="1611" max="1792" width="11.28515625" style="2"/>
    <col min="1793" max="1793" width="1.7109375" style="2" customWidth="1"/>
    <col min="1794" max="1794" width="5" style="2" customWidth="1"/>
    <col min="1795" max="1795" width="0" style="2" hidden="1" customWidth="1"/>
    <col min="1796" max="1796" width="12.140625" style="2" customWidth="1"/>
    <col min="1797" max="1797" width="14.7109375" style="2" customWidth="1"/>
    <col min="1798" max="1798" width="1" style="2" customWidth="1"/>
    <col min="1799" max="1799" width="11.28515625" style="2" customWidth="1"/>
    <col min="1800" max="1800" width="10.42578125" style="2" customWidth="1"/>
    <col min="1801" max="1801" width="1" style="2" customWidth="1"/>
    <col min="1802" max="1802" width="18" style="2" customWidth="1"/>
    <col min="1803" max="1803" width="13.140625" style="2" customWidth="1"/>
    <col min="1804" max="1804" width="8" style="2" customWidth="1"/>
    <col min="1805" max="1805" width="13.42578125" style="2" customWidth="1"/>
    <col min="1806" max="1806" width="3.85546875" style="2" customWidth="1"/>
    <col min="1807" max="1807" width="5.140625" style="2" customWidth="1"/>
    <col min="1808" max="1809" width="0" style="2" hidden="1" customWidth="1"/>
    <col min="1810" max="1810" width="12.85546875" style="2" customWidth="1"/>
    <col min="1811" max="1811" width="1" style="2" customWidth="1"/>
    <col min="1812" max="1812" width="14.85546875" style="2" customWidth="1"/>
    <col min="1813" max="1813" width="1" style="2" customWidth="1"/>
    <col min="1814" max="1814" width="11.85546875" style="2" customWidth="1"/>
    <col min="1815" max="1815" width="10" style="2" customWidth="1"/>
    <col min="1816" max="1816" width="18" style="2" customWidth="1"/>
    <col min="1817" max="1817" width="13.140625" style="2" customWidth="1"/>
    <col min="1818" max="1831" width="0" style="2" hidden="1" customWidth="1"/>
    <col min="1832" max="1832" width="1.85546875" style="2" customWidth="1"/>
    <col min="1833" max="1833" width="14.140625" style="2" customWidth="1"/>
    <col min="1834" max="1834" width="8.140625" style="2" customWidth="1"/>
    <col min="1835" max="1835" width="21.28515625" style="2" customWidth="1"/>
    <col min="1836" max="1866" width="0" style="2" hidden="1" customWidth="1"/>
    <col min="1867" max="2048" width="11.28515625" style="2"/>
    <col min="2049" max="2049" width="1.7109375" style="2" customWidth="1"/>
    <col min="2050" max="2050" width="5" style="2" customWidth="1"/>
    <col min="2051" max="2051" width="0" style="2" hidden="1" customWidth="1"/>
    <col min="2052" max="2052" width="12.140625" style="2" customWidth="1"/>
    <col min="2053" max="2053" width="14.7109375" style="2" customWidth="1"/>
    <col min="2054" max="2054" width="1" style="2" customWidth="1"/>
    <col min="2055" max="2055" width="11.28515625" style="2" customWidth="1"/>
    <col min="2056" max="2056" width="10.42578125" style="2" customWidth="1"/>
    <col min="2057" max="2057" width="1" style="2" customWidth="1"/>
    <col min="2058" max="2058" width="18" style="2" customWidth="1"/>
    <col min="2059" max="2059" width="13.140625" style="2" customWidth="1"/>
    <col min="2060" max="2060" width="8" style="2" customWidth="1"/>
    <col min="2061" max="2061" width="13.42578125" style="2" customWidth="1"/>
    <col min="2062" max="2062" width="3.85546875" style="2" customWidth="1"/>
    <col min="2063" max="2063" width="5.140625" style="2" customWidth="1"/>
    <col min="2064" max="2065" width="0" style="2" hidden="1" customWidth="1"/>
    <col min="2066" max="2066" width="12.85546875" style="2" customWidth="1"/>
    <col min="2067" max="2067" width="1" style="2" customWidth="1"/>
    <col min="2068" max="2068" width="14.85546875" style="2" customWidth="1"/>
    <col min="2069" max="2069" width="1" style="2" customWidth="1"/>
    <col min="2070" max="2070" width="11.85546875" style="2" customWidth="1"/>
    <col min="2071" max="2071" width="10" style="2" customWidth="1"/>
    <col min="2072" max="2072" width="18" style="2" customWidth="1"/>
    <col min="2073" max="2073" width="13.140625" style="2" customWidth="1"/>
    <col min="2074" max="2087" width="0" style="2" hidden="1" customWidth="1"/>
    <col min="2088" max="2088" width="1.85546875" style="2" customWidth="1"/>
    <col min="2089" max="2089" width="14.140625" style="2" customWidth="1"/>
    <col min="2090" max="2090" width="8.140625" style="2" customWidth="1"/>
    <col min="2091" max="2091" width="21.28515625" style="2" customWidth="1"/>
    <col min="2092" max="2122" width="0" style="2" hidden="1" customWidth="1"/>
    <col min="2123" max="2304" width="11.28515625" style="2"/>
    <col min="2305" max="2305" width="1.7109375" style="2" customWidth="1"/>
    <col min="2306" max="2306" width="5" style="2" customWidth="1"/>
    <col min="2307" max="2307" width="0" style="2" hidden="1" customWidth="1"/>
    <col min="2308" max="2308" width="12.140625" style="2" customWidth="1"/>
    <col min="2309" max="2309" width="14.7109375" style="2" customWidth="1"/>
    <col min="2310" max="2310" width="1" style="2" customWidth="1"/>
    <col min="2311" max="2311" width="11.28515625" style="2" customWidth="1"/>
    <col min="2312" max="2312" width="10.42578125" style="2" customWidth="1"/>
    <col min="2313" max="2313" width="1" style="2" customWidth="1"/>
    <col min="2314" max="2314" width="18" style="2" customWidth="1"/>
    <col min="2315" max="2315" width="13.140625" style="2" customWidth="1"/>
    <col min="2316" max="2316" width="8" style="2" customWidth="1"/>
    <col min="2317" max="2317" width="13.42578125" style="2" customWidth="1"/>
    <col min="2318" max="2318" width="3.85546875" style="2" customWidth="1"/>
    <col min="2319" max="2319" width="5.140625" style="2" customWidth="1"/>
    <col min="2320" max="2321" width="0" style="2" hidden="1" customWidth="1"/>
    <col min="2322" max="2322" width="12.85546875" style="2" customWidth="1"/>
    <col min="2323" max="2323" width="1" style="2" customWidth="1"/>
    <col min="2324" max="2324" width="14.85546875" style="2" customWidth="1"/>
    <col min="2325" max="2325" width="1" style="2" customWidth="1"/>
    <col min="2326" max="2326" width="11.85546875" style="2" customWidth="1"/>
    <col min="2327" max="2327" width="10" style="2" customWidth="1"/>
    <col min="2328" max="2328" width="18" style="2" customWidth="1"/>
    <col min="2329" max="2329" width="13.140625" style="2" customWidth="1"/>
    <col min="2330" max="2343" width="0" style="2" hidden="1" customWidth="1"/>
    <col min="2344" max="2344" width="1.85546875" style="2" customWidth="1"/>
    <col min="2345" max="2345" width="14.140625" style="2" customWidth="1"/>
    <col min="2346" max="2346" width="8.140625" style="2" customWidth="1"/>
    <col min="2347" max="2347" width="21.28515625" style="2" customWidth="1"/>
    <col min="2348" max="2378" width="0" style="2" hidden="1" customWidth="1"/>
    <col min="2379" max="2560" width="11.28515625" style="2"/>
    <col min="2561" max="2561" width="1.7109375" style="2" customWidth="1"/>
    <col min="2562" max="2562" width="5" style="2" customWidth="1"/>
    <col min="2563" max="2563" width="0" style="2" hidden="1" customWidth="1"/>
    <col min="2564" max="2564" width="12.140625" style="2" customWidth="1"/>
    <col min="2565" max="2565" width="14.7109375" style="2" customWidth="1"/>
    <col min="2566" max="2566" width="1" style="2" customWidth="1"/>
    <col min="2567" max="2567" width="11.28515625" style="2" customWidth="1"/>
    <col min="2568" max="2568" width="10.42578125" style="2" customWidth="1"/>
    <col min="2569" max="2569" width="1" style="2" customWidth="1"/>
    <col min="2570" max="2570" width="18" style="2" customWidth="1"/>
    <col min="2571" max="2571" width="13.140625" style="2" customWidth="1"/>
    <col min="2572" max="2572" width="8" style="2" customWidth="1"/>
    <col min="2573" max="2573" width="13.42578125" style="2" customWidth="1"/>
    <col min="2574" max="2574" width="3.85546875" style="2" customWidth="1"/>
    <col min="2575" max="2575" width="5.140625" style="2" customWidth="1"/>
    <col min="2576" max="2577" width="0" style="2" hidden="1" customWidth="1"/>
    <col min="2578" max="2578" width="12.85546875" style="2" customWidth="1"/>
    <col min="2579" max="2579" width="1" style="2" customWidth="1"/>
    <col min="2580" max="2580" width="14.85546875" style="2" customWidth="1"/>
    <col min="2581" max="2581" width="1" style="2" customWidth="1"/>
    <col min="2582" max="2582" width="11.85546875" style="2" customWidth="1"/>
    <col min="2583" max="2583" width="10" style="2" customWidth="1"/>
    <col min="2584" max="2584" width="18" style="2" customWidth="1"/>
    <col min="2585" max="2585" width="13.140625" style="2" customWidth="1"/>
    <col min="2586" max="2599" width="0" style="2" hidden="1" customWidth="1"/>
    <col min="2600" max="2600" width="1.85546875" style="2" customWidth="1"/>
    <col min="2601" max="2601" width="14.140625" style="2" customWidth="1"/>
    <col min="2602" max="2602" width="8.140625" style="2" customWidth="1"/>
    <col min="2603" max="2603" width="21.28515625" style="2" customWidth="1"/>
    <col min="2604" max="2634" width="0" style="2" hidden="1" customWidth="1"/>
    <col min="2635" max="2816" width="11.28515625" style="2"/>
    <col min="2817" max="2817" width="1.7109375" style="2" customWidth="1"/>
    <col min="2818" max="2818" width="5" style="2" customWidth="1"/>
    <col min="2819" max="2819" width="0" style="2" hidden="1" customWidth="1"/>
    <col min="2820" max="2820" width="12.140625" style="2" customWidth="1"/>
    <col min="2821" max="2821" width="14.7109375" style="2" customWidth="1"/>
    <col min="2822" max="2822" width="1" style="2" customWidth="1"/>
    <col min="2823" max="2823" width="11.28515625" style="2" customWidth="1"/>
    <col min="2824" max="2824" width="10.42578125" style="2" customWidth="1"/>
    <col min="2825" max="2825" width="1" style="2" customWidth="1"/>
    <col min="2826" max="2826" width="18" style="2" customWidth="1"/>
    <col min="2827" max="2827" width="13.140625" style="2" customWidth="1"/>
    <col min="2828" max="2828" width="8" style="2" customWidth="1"/>
    <col min="2829" max="2829" width="13.42578125" style="2" customWidth="1"/>
    <col min="2830" max="2830" width="3.85546875" style="2" customWidth="1"/>
    <col min="2831" max="2831" width="5.140625" style="2" customWidth="1"/>
    <col min="2832" max="2833" width="0" style="2" hidden="1" customWidth="1"/>
    <col min="2834" max="2834" width="12.85546875" style="2" customWidth="1"/>
    <col min="2835" max="2835" width="1" style="2" customWidth="1"/>
    <col min="2836" max="2836" width="14.85546875" style="2" customWidth="1"/>
    <col min="2837" max="2837" width="1" style="2" customWidth="1"/>
    <col min="2838" max="2838" width="11.85546875" style="2" customWidth="1"/>
    <col min="2839" max="2839" width="10" style="2" customWidth="1"/>
    <col min="2840" max="2840" width="18" style="2" customWidth="1"/>
    <col min="2841" max="2841" width="13.140625" style="2" customWidth="1"/>
    <col min="2842" max="2855" width="0" style="2" hidden="1" customWidth="1"/>
    <col min="2856" max="2856" width="1.85546875" style="2" customWidth="1"/>
    <col min="2857" max="2857" width="14.140625" style="2" customWidth="1"/>
    <col min="2858" max="2858" width="8.140625" style="2" customWidth="1"/>
    <col min="2859" max="2859" width="21.28515625" style="2" customWidth="1"/>
    <col min="2860" max="2890" width="0" style="2" hidden="1" customWidth="1"/>
    <col min="2891" max="3072" width="11.28515625" style="2"/>
    <col min="3073" max="3073" width="1.7109375" style="2" customWidth="1"/>
    <col min="3074" max="3074" width="5" style="2" customWidth="1"/>
    <col min="3075" max="3075" width="0" style="2" hidden="1" customWidth="1"/>
    <col min="3076" max="3076" width="12.140625" style="2" customWidth="1"/>
    <col min="3077" max="3077" width="14.7109375" style="2" customWidth="1"/>
    <col min="3078" max="3078" width="1" style="2" customWidth="1"/>
    <col min="3079" max="3079" width="11.28515625" style="2" customWidth="1"/>
    <col min="3080" max="3080" width="10.42578125" style="2" customWidth="1"/>
    <col min="3081" max="3081" width="1" style="2" customWidth="1"/>
    <col min="3082" max="3082" width="18" style="2" customWidth="1"/>
    <col min="3083" max="3083" width="13.140625" style="2" customWidth="1"/>
    <col min="3084" max="3084" width="8" style="2" customWidth="1"/>
    <col min="3085" max="3085" width="13.42578125" style="2" customWidth="1"/>
    <col min="3086" max="3086" width="3.85546875" style="2" customWidth="1"/>
    <col min="3087" max="3087" width="5.140625" style="2" customWidth="1"/>
    <col min="3088" max="3089" width="0" style="2" hidden="1" customWidth="1"/>
    <col min="3090" max="3090" width="12.85546875" style="2" customWidth="1"/>
    <col min="3091" max="3091" width="1" style="2" customWidth="1"/>
    <col min="3092" max="3092" width="14.85546875" style="2" customWidth="1"/>
    <col min="3093" max="3093" width="1" style="2" customWidth="1"/>
    <col min="3094" max="3094" width="11.85546875" style="2" customWidth="1"/>
    <col min="3095" max="3095" width="10" style="2" customWidth="1"/>
    <col min="3096" max="3096" width="18" style="2" customWidth="1"/>
    <col min="3097" max="3097" width="13.140625" style="2" customWidth="1"/>
    <col min="3098" max="3111" width="0" style="2" hidden="1" customWidth="1"/>
    <col min="3112" max="3112" width="1.85546875" style="2" customWidth="1"/>
    <col min="3113" max="3113" width="14.140625" style="2" customWidth="1"/>
    <col min="3114" max="3114" width="8.140625" style="2" customWidth="1"/>
    <col min="3115" max="3115" width="21.28515625" style="2" customWidth="1"/>
    <col min="3116" max="3146" width="0" style="2" hidden="1" customWidth="1"/>
    <col min="3147" max="3328" width="11.28515625" style="2"/>
    <col min="3329" max="3329" width="1.7109375" style="2" customWidth="1"/>
    <col min="3330" max="3330" width="5" style="2" customWidth="1"/>
    <col min="3331" max="3331" width="0" style="2" hidden="1" customWidth="1"/>
    <col min="3332" max="3332" width="12.140625" style="2" customWidth="1"/>
    <col min="3333" max="3333" width="14.7109375" style="2" customWidth="1"/>
    <col min="3334" max="3334" width="1" style="2" customWidth="1"/>
    <col min="3335" max="3335" width="11.28515625" style="2" customWidth="1"/>
    <col min="3336" max="3336" width="10.42578125" style="2" customWidth="1"/>
    <col min="3337" max="3337" width="1" style="2" customWidth="1"/>
    <col min="3338" max="3338" width="18" style="2" customWidth="1"/>
    <col min="3339" max="3339" width="13.140625" style="2" customWidth="1"/>
    <col min="3340" max="3340" width="8" style="2" customWidth="1"/>
    <col min="3341" max="3341" width="13.42578125" style="2" customWidth="1"/>
    <col min="3342" max="3342" width="3.85546875" style="2" customWidth="1"/>
    <col min="3343" max="3343" width="5.140625" style="2" customWidth="1"/>
    <col min="3344" max="3345" width="0" style="2" hidden="1" customWidth="1"/>
    <col min="3346" max="3346" width="12.85546875" style="2" customWidth="1"/>
    <col min="3347" max="3347" width="1" style="2" customWidth="1"/>
    <col min="3348" max="3348" width="14.85546875" style="2" customWidth="1"/>
    <col min="3349" max="3349" width="1" style="2" customWidth="1"/>
    <col min="3350" max="3350" width="11.85546875" style="2" customWidth="1"/>
    <col min="3351" max="3351" width="10" style="2" customWidth="1"/>
    <col min="3352" max="3352" width="18" style="2" customWidth="1"/>
    <col min="3353" max="3353" width="13.140625" style="2" customWidth="1"/>
    <col min="3354" max="3367" width="0" style="2" hidden="1" customWidth="1"/>
    <col min="3368" max="3368" width="1.85546875" style="2" customWidth="1"/>
    <col min="3369" max="3369" width="14.140625" style="2" customWidth="1"/>
    <col min="3370" max="3370" width="8.140625" style="2" customWidth="1"/>
    <col min="3371" max="3371" width="21.28515625" style="2" customWidth="1"/>
    <col min="3372" max="3402" width="0" style="2" hidden="1" customWidth="1"/>
    <col min="3403" max="3584" width="11.28515625" style="2"/>
    <col min="3585" max="3585" width="1.7109375" style="2" customWidth="1"/>
    <col min="3586" max="3586" width="5" style="2" customWidth="1"/>
    <col min="3587" max="3587" width="0" style="2" hidden="1" customWidth="1"/>
    <col min="3588" max="3588" width="12.140625" style="2" customWidth="1"/>
    <col min="3589" max="3589" width="14.7109375" style="2" customWidth="1"/>
    <col min="3590" max="3590" width="1" style="2" customWidth="1"/>
    <col min="3591" max="3591" width="11.28515625" style="2" customWidth="1"/>
    <col min="3592" max="3592" width="10.42578125" style="2" customWidth="1"/>
    <col min="3593" max="3593" width="1" style="2" customWidth="1"/>
    <col min="3594" max="3594" width="18" style="2" customWidth="1"/>
    <col min="3595" max="3595" width="13.140625" style="2" customWidth="1"/>
    <col min="3596" max="3596" width="8" style="2" customWidth="1"/>
    <col min="3597" max="3597" width="13.42578125" style="2" customWidth="1"/>
    <col min="3598" max="3598" width="3.85546875" style="2" customWidth="1"/>
    <col min="3599" max="3599" width="5.140625" style="2" customWidth="1"/>
    <col min="3600" max="3601" width="0" style="2" hidden="1" customWidth="1"/>
    <col min="3602" max="3602" width="12.85546875" style="2" customWidth="1"/>
    <col min="3603" max="3603" width="1" style="2" customWidth="1"/>
    <col min="3604" max="3604" width="14.85546875" style="2" customWidth="1"/>
    <col min="3605" max="3605" width="1" style="2" customWidth="1"/>
    <col min="3606" max="3606" width="11.85546875" style="2" customWidth="1"/>
    <col min="3607" max="3607" width="10" style="2" customWidth="1"/>
    <col min="3608" max="3608" width="18" style="2" customWidth="1"/>
    <col min="3609" max="3609" width="13.140625" style="2" customWidth="1"/>
    <col min="3610" max="3623" width="0" style="2" hidden="1" customWidth="1"/>
    <col min="3624" max="3624" width="1.85546875" style="2" customWidth="1"/>
    <col min="3625" max="3625" width="14.140625" style="2" customWidth="1"/>
    <col min="3626" max="3626" width="8.140625" style="2" customWidth="1"/>
    <col min="3627" max="3627" width="21.28515625" style="2" customWidth="1"/>
    <col min="3628" max="3658" width="0" style="2" hidden="1" customWidth="1"/>
    <col min="3659" max="3840" width="11.28515625" style="2"/>
    <col min="3841" max="3841" width="1.7109375" style="2" customWidth="1"/>
    <col min="3842" max="3842" width="5" style="2" customWidth="1"/>
    <col min="3843" max="3843" width="0" style="2" hidden="1" customWidth="1"/>
    <col min="3844" max="3844" width="12.140625" style="2" customWidth="1"/>
    <col min="3845" max="3845" width="14.7109375" style="2" customWidth="1"/>
    <col min="3846" max="3846" width="1" style="2" customWidth="1"/>
    <col min="3847" max="3847" width="11.28515625" style="2" customWidth="1"/>
    <col min="3848" max="3848" width="10.42578125" style="2" customWidth="1"/>
    <col min="3849" max="3849" width="1" style="2" customWidth="1"/>
    <col min="3850" max="3850" width="18" style="2" customWidth="1"/>
    <col min="3851" max="3851" width="13.140625" style="2" customWidth="1"/>
    <col min="3852" max="3852" width="8" style="2" customWidth="1"/>
    <col min="3853" max="3853" width="13.42578125" style="2" customWidth="1"/>
    <col min="3854" max="3854" width="3.85546875" style="2" customWidth="1"/>
    <col min="3855" max="3855" width="5.140625" style="2" customWidth="1"/>
    <col min="3856" max="3857" width="0" style="2" hidden="1" customWidth="1"/>
    <col min="3858" max="3858" width="12.85546875" style="2" customWidth="1"/>
    <col min="3859" max="3859" width="1" style="2" customWidth="1"/>
    <col min="3860" max="3860" width="14.85546875" style="2" customWidth="1"/>
    <col min="3861" max="3861" width="1" style="2" customWidth="1"/>
    <col min="3862" max="3862" width="11.85546875" style="2" customWidth="1"/>
    <col min="3863" max="3863" width="10" style="2" customWidth="1"/>
    <col min="3864" max="3864" width="18" style="2" customWidth="1"/>
    <col min="3865" max="3865" width="13.140625" style="2" customWidth="1"/>
    <col min="3866" max="3879" width="0" style="2" hidden="1" customWidth="1"/>
    <col min="3880" max="3880" width="1.85546875" style="2" customWidth="1"/>
    <col min="3881" max="3881" width="14.140625" style="2" customWidth="1"/>
    <col min="3882" max="3882" width="8.140625" style="2" customWidth="1"/>
    <col min="3883" max="3883" width="21.28515625" style="2" customWidth="1"/>
    <col min="3884" max="3914" width="0" style="2" hidden="1" customWidth="1"/>
    <col min="3915" max="4096" width="11.28515625" style="2"/>
    <col min="4097" max="4097" width="1.7109375" style="2" customWidth="1"/>
    <col min="4098" max="4098" width="5" style="2" customWidth="1"/>
    <col min="4099" max="4099" width="0" style="2" hidden="1" customWidth="1"/>
    <col min="4100" max="4100" width="12.140625" style="2" customWidth="1"/>
    <col min="4101" max="4101" width="14.7109375" style="2" customWidth="1"/>
    <col min="4102" max="4102" width="1" style="2" customWidth="1"/>
    <col min="4103" max="4103" width="11.28515625" style="2" customWidth="1"/>
    <col min="4104" max="4104" width="10.42578125" style="2" customWidth="1"/>
    <col min="4105" max="4105" width="1" style="2" customWidth="1"/>
    <col min="4106" max="4106" width="18" style="2" customWidth="1"/>
    <col min="4107" max="4107" width="13.140625" style="2" customWidth="1"/>
    <col min="4108" max="4108" width="8" style="2" customWidth="1"/>
    <col min="4109" max="4109" width="13.42578125" style="2" customWidth="1"/>
    <col min="4110" max="4110" width="3.85546875" style="2" customWidth="1"/>
    <col min="4111" max="4111" width="5.140625" style="2" customWidth="1"/>
    <col min="4112" max="4113" width="0" style="2" hidden="1" customWidth="1"/>
    <col min="4114" max="4114" width="12.85546875" style="2" customWidth="1"/>
    <col min="4115" max="4115" width="1" style="2" customWidth="1"/>
    <col min="4116" max="4116" width="14.85546875" style="2" customWidth="1"/>
    <col min="4117" max="4117" width="1" style="2" customWidth="1"/>
    <col min="4118" max="4118" width="11.85546875" style="2" customWidth="1"/>
    <col min="4119" max="4119" width="10" style="2" customWidth="1"/>
    <col min="4120" max="4120" width="18" style="2" customWidth="1"/>
    <col min="4121" max="4121" width="13.140625" style="2" customWidth="1"/>
    <col min="4122" max="4135" width="0" style="2" hidden="1" customWidth="1"/>
    <col min="4136" max="4136" width="1.85546875" style="2" customWidth="1"/>
    <col min="4137" max="4137" width="14.140625" style="2" customWidth="1"/>
    <col min="4138" max="4138" width="8.140625" style="2" customWidth="1"/>
    <col min="4139" max="4139" width="21.28515625" style="2" customWidth="1"/>
    <col min="4140" max="4170" width="0" style="2" hidden="1" customWidth="1"/>
    <col min="4171" max="4352" width="11.28515625" style="2"/>
    <col min="4353" max="4353" width="1.7109375" style="2" customWidth="1"/>
    <col min="4354" max="4354" width="5" style="2" customWidth="1"/>
    <col min="4355" max="4355" width="0" style="2" hidden="1" customWidth="1"/>
    <col min="4356" max="4356" width="12.140625" style="2" customWidth="1"/>
    <col min="4357" max="4357" width="14.7109375" style="2" customWidth="1"/>
    <col min="4358" max="4358" width="1" style="2" customWidth="1"/>
    <col min="4359" max="4359" width="11.28515625" style="2" customWidth="1"/>
    <col min="4360" max="4360" width="10.42578125" style="2" customWidth="1"/>
    <col min="4361" max="4361" width="1" style="2" customWidth="1"/>
    <col min="4362" max="4362" width="18" style="2" customWidth="1"/>
    <col min="4363" max="4363" width="13.140625" style="2" customWidth="1"/>
    <col min="4364" max="4364" width="8" style="2" customWidth="1"/>
    <col min="4365" max="4365" width="13.42578125" style="2" customWidth="1"/>
    <col min="4366" max="4366" width="3.85546875" style="2" customWidth="1"/>
    <col min="4367" max="4367" width="5.140625" style="2" customWidth="1"/>
    <col min="4368" max="4369" width="0" style="2" hidden="1" customWidth="1"/>
    <col min="4370" max="4370" width="12.85546875" style="2" customWidth="1"/>
    <col min="4371" max="4371" width="1" style="2" customWidth="1"/>
    <col min="4372" max="4372" width="14.85546875" style="2" customWidth="1"/>
    <col min="4373" max="4373" width="1" style="2" customWidth="1"/>
    <col min="4374" max="4374" width="11.85546875" style="2" customWidth="1"/>
    <col min="4375" max="4375" width="10" style="2" customWidth="1"/>
    <col min="4376" max="4376" width="18" style="2" customWidth="1"/>
    <col min="4377" max="4377" width="13.140625" style="2" customWidth="1"/>
    <col min="4378" max="4391" width="0" style="2" hidden="1" customWidth="1"/>
    <col min="4392" max="4392" width="1.85546875" style="2" customWidth="1"/>
    <col min="4393" max="4393" width="14.140625" style="2" customWidth="1"/>
    <col min="4394" max="4394" width="8.140625" style="2" customWidth="1"/>
    <col min="4395" max="4395" width="21.28515625" style="2" customWidth="1"/>
    <col min="4396" max="4426" width="0" style="2" hidden="1" customWidth="1"/>
    <col min="4427" max="4608" width="11.28515625" style="2"/>
    <col min="4609" max="4609" width="1.7109375" style="2" customWidth="1"/>
    <col min="4610" max="4610" width="5" style="2" customWidth="1"/>
    <col min="4611" max="4611" width="0" style="2" hidden="1" customWidth="1"/>
    <col min="4612" max="4612" width="12.140625" style="2" customWidth="1"/>
    <col min="4613" max="4613" width="14.7109375" style="2" customWidth="1"/>
    <col min="4614" max="4614" width="1" style="2" customWidth="1"/>
    <col min="4615" max="4615" width="11.28515625" style="2" customWidth="1"/>
    <col min="4616" max="4616" width="10.42578125" style="2" customWidth="1"/>
    <col min="4617" max="4617" width="1" style="2" customWidth="1"/>
    <col min="4618" max="4618" width="18" style="2" customWidth="1"/>
    <col min="4619" max="4619" width="13.140625" style="2" customWidth="1"/>
    <col min="4620" max="4620" width="8" style="2" customWidth="1"/>
    <col min="4621" max="4621" width="13.42578125" style="2" customWidth="1"/>
    <col min="4622" max="4622" width="3.85546875" style="2" customWidth="1"/>
    <col min="4623" max="4623" width="5.140625" style="2" customWidth="1"/>
    <col min="4624" max="4625" width="0" style="2" hidden="1" customWidth="1"/>
    <col min="4626" max="4626" width="12.85546875" style="2" customWidth="1"/>
    <col min="4627" max="4627" width="1" style="2" customWidth="1"/>
    <col min="4628" max="4628" width="14.85546875" style="2" customWidth="1"/>
    <col min="4629" max="4629" width="1" style="2" customWidth="1"/>
    <col min="4630" max="4630" width="11.85546875" style="2" customWidth="1"/>
    <col min="4631" max="4631" width="10" style="2" customWidth="1"/>
    <col min="4632" max="4632" width="18" style="2" customWidth="1"/>
    <col min="4633" max="4633" width="13.140625" style="2" customWidth="1"/>
    <col min="4634" max="4647" width="0" style="2" hidden="1" customWidth="1"/>
    <col min="4648" max="4648" width="1.85546875" style="2" customWidth="1"/>
    <col min="4649" max="4649" width="14.140625" style="2" customWidth="1"/>
    <col min="4650" max="4650" width="8.140625" style="2" customWidth="1"/>
    <col min="4651" max="4651" width="21.28515625" style="2" customWidth="1"/>
    <col min="4652" max="4682" width="0" style="2" hidden="1" customWidth="1"/>
    <col min="4683" max="4864" width="11.28515625" style="2"/>
    <col min="4865" max="4865" width="1.7109375" style="2" customWidth="1"/>
    <col min="4866" max="4866" width="5" style="2" customWidth="1"/>
    <col min="4867" max="4867" width="0" style="2" hidden="1" customWidth="1"/>
    <col min="4868" max="4868" width="12.140625" style="2" customWidth="1"/>
    <col min="4869" max="4869" width="14.7109375" style="2" customWidth="1"/>
    <col min="4870" max="4870" width="1" style="2" customWidth="1"/>
    <col min="4871" max="4871" width="11.28515625" style="2" customWidth="1"/>
    <col min="4872" max="4872" width="10.42578125" style="2" customWidth="1"/>
    <col min="4873" max="4873" width="1" style="2" customWidth="1"/>
    <col min="4874" max="4874" width="18" style="2" customWidth="1"/>
    <col min="4875" max="4875" width="13.140625" style="2" customWidth="1"/>
    <col min="4876" max="4876" width="8" style="2" customWidth="1"/>
    <col min="4877" max="4877" width="13.42578125" style="2" customWidth="1"/>
    <col min="4878" max="4878" width="3.85546875" style="2" customWidth="1"/>
    <col min="4879" max="4879" width="5.140625" style="2" customWidth="1"/>
    <col min="4880" max="4881" width="0" style="2" hidden="1" customWidth="1"/>
    <col min="4882" max="4882" width="12.85546875" style="2" customWidth="1"/>
    <col min="4883" max="4883" width="1" style="2" customWidth="1"/>
    <col min="4884" max="4884" width="14.85546875" style="2" customWidth="1"/>
    <col min="4885" max="4885" width="1" style="2" customWidth="1"/>
    <col min="4886" max="4886" width="11.85546875" style="2" customWidth="1"/>
    <col min="4887" max="4887" width="10" style="2" customWidth="1"/>
    <col min="4888" max="4888" width="18" style="2" customWidth="1"/>
    <col min="4889" max="4889" width="13.140625" style="2" customWidth="1"/>
    <col min="4890" max="4903" width="0" style="2" hidden="1" customWidth="1"/>
    <col min="4904" max="4904" width="1.85546875" style="2" customWidth="1"/>
    <col min="4905" max="4905" width="14.140625" style="2" customWidth="1"/>
    <col min="4906" max="4906" width="8.140625" style="2" customWidth="1"/>
    <col min="4907" max="4907" width="21.28515625" style="2" customWidth="1"/>
    <col min="4908" max="4938" width="0" style="2" hidden="1" customWidth="1"/>
    <col min="4939" max="5120" width="11.28515625" style="2"/>
    <col min="5121" max="5121" width="1.7109375" style="2" customWidth="1"/>
    <col min="5122" max="5122" width="5" style="2" customWidth="1"/>
    <col min="5123" max="5123" width="0" style="2" hidden="1" customWidth="1"/>
    <col min="5124" max="5124" width="12.140625" style="2" customWidth="1"/>
    <col min="5125" max="5125" width="14.7109375" style="2" customWidth="1"/>
    <col min="5126" max="5126" width="1" style="2" customWidth="1"/>
    <col min="5127" max="5127" width="11.28515625" style="2" customWidth="1"/>
    <col min="5128" max="5128" width="10.42578125" style="2" customWidth="1"/>
    <col min="5129" max="5129" width="1" style="2" customWidth="1"/>
    <col min="5130" max="5130" width="18" style="2" customWidth="1"/>
    <col min="5131" max="5131" width="13.140625" style="2" customWidth="1"/>
    <col min="5132" max="5132" width="8" style="2" customWidth="1"/>
    <col min="5133" max="5133" width="13.42578125" style="2" customWidth="1"/>
    <col min="5134" max="5134" width="3.85546875" style="2" customWidth="1"/>
    <col min="5135" max="5135" width="5.140625" style="2" customWidth="1"/>
    <col min="5136" max="5137" width="0" style="2" hidden="1" customWidth="1"/>
    <col min="5138" max="5138" width="12.85546875" style="2" customWidth="1"/>
    <col min="5139" max="5139" width="1" style="2" customWidth="1"/>
    <col min="5140" max="5140" width="14.85546875" style="2" customWidth="1"/>
    <col min="5141" max="5141" width="1" style="2" customWidth="1"/>
    <col min="5142" max="5142" width="11.85546875" style="2" customWidth="1"/>
    <col min="5143" max="5143" width="10" style="2" customWidth="1"/>
    <col min="5144" max="5144" width="18" style="2" customWidth="1"/>
    <col min="5145" max="5145" width="13.140625" style="2" customWidth="1"/>
    <col min="5146" max="5159" width="0" style="2" hidden="1" customWidth="1"/>
    <col min="5160" max="5160" width="1.85546875" style="2" customWidth="1"/>
    <col min="5161" max="5161" width="14.140625" style="2" customWidth="1"/>
    <col min="5162" max="5162" width="8.140625" style="2" customWidth="1"/>
    <col min="5163" max="5163" width="21.28515625" style="2" customWidth="1"/>
    <col min="5164" max="5194" width="0" style="2" hidden="1" customWidth="1"/>
    <col min="5195" max="5376" width="11.28515625" style="2"/>
    <col min="5377" max="5377" width="1.7109375" style="2" customWidth="1"/>
    <col min="5378" max="5378" width="5" style="2" customWidth="1"/>
    <col min="5379" max="5379" width="0" style="2" hidden="1" customWidth="1"/>
    <col min="5380" max="5380" width="12.140625" style="2" customWidth="1"/>
    <col min="5381" max="5381" width="14.7109375" style="2" customWidth="1"/>
    <col min="5382" max="5382" width="1" style="2" customWidth="1"/>
    <col min="5383" max="5383" width="11.28515625" style="2" customWidth="1"/>
    <col min="5384" max="5384" width="10.42578125" style="2" customWidth="1"/>
    <col min="5385" max="5385" width="1" style="2" customWidth="1"/>
    <col min="5386" max="5386" width="18" style="2" customWidth="1"/>
    <col min="5387" max="5387" width="13.140625" style="2" customWidth="1"/>
    <col min="5388" max="5388" width="8" style="2" customWidth="1"/>
    <col min="5389" max="5389" width="13.42578125" style="2" customWidth="1"/>
    <col min="5390" max="5390" width="3.85546875" style="2" customWidth="1"/>
    <col min="5391" max="5391" width="5.140625" style="2" customWidth="1"/>
    <col min="5392" max="5393" width="0" style="2" hidden="1" customWidth="1"/>
    <col min="5394" max="5394" width="12.85546875" style="2" customWidth="1"/>
    <col min="5395" max="5395" width="1" style="2" customWidth="1"/>
    <col min="5396" max="5396" width="14.85546875" style="2" customWidth="1"/>
    <col min="5397" max="5397" width="1" style="2" customWidth="1"/>
    <col min="5398" max="5398" width="11.85546875" style="2" customWidth="1"/>
    <col min="5399" max="5399" width="10" style="2" customWidth="1"/>
    <col min="5400" max="5400" width="18" style="2" customWidth="1"/>
    <col min="5401" max="5401" width="13.140625" style="2" customWidth="1"/>
    <col min="5402" max="5415" width="0" style="2" hidden="1" customWidth="1"/>
    <col min="5416" max="5416" width="1.85546875" style="2" customWidth="1"/>
    <col min="5417" max="5417" width="14.140625" style="2" customWidth="1"/>
    <col min="5418" max="5418" width="8.140625" style="2" customWidth="1"/>
    <col min="5419" max="5419" width="21.28515625" style="2" customWidth="1"/>
    <col min="5420" max="5450" width="0" style="2" hidden="1" customWidth="1"/>
    <col min="5451" max="5632" width="11.28515625" style="2"/>
    <col min="5633" max="5633" width="1.7109375" style="2" customWidth="1"/>
    <col min="5634" max="5634" width="5" style="2" customWidth="1"/>
    <col min="5635" max="5635" width="0" style="2" hidden="1" customWidth="1"/>
    <col min="5636" max="5636" width="12.140625" style="2" customWidth="1"/>
    <col min="5637" max="5637" width="14.7109375" style="2" customWidth="1"/>
    <col min="5638" max="5638" width="1" style="2" customWidth="1"/>
    <col min="5639" max="5639" width="11.28515625" style="2" customWidth="1"/>
    <col min="5640" max="5640" width="10.42578125" style="2" customWidth="1"/>
    <col min="5641" max="5641" width="1" style="2" customWidth="1"/>
    <col min="5642" max="5642" width="18" style="2" customWidth="1"/>
    <col min="5643" max="5643" width="13.140625" style="2" customWidth="1"/>
    <col min="5644" max="5644" width="8" style="2" customWidth="1"/>
    <col min="5645" max="5645" width="13.42578125" style="2" customWidth="1"/>
    <col min="5646" max="5646" width="3.85546875" style="2" customWidth="1"/>
    <col min="5647" max="5647" width="5.140625" style="2" customWidth="1"/>
    <col min="5648" max="5649" width="0" style="2" hidden="1" customWidth="1"/>
    <col min="5650" max="5650" width="12.85546875" style="2" customWidth="1"/>
    <col min="5651" max="5651" width="1" style="2" customWidth="1"/>
    <col min="5652" max="5652" width="14.85546875" style="2" customWidth="1"/>
    <col min="5653" max="5653" width="1" style="2" customWidth="1"/>
    <col min="5654" max="5654" width="11.85546875" style="2" customWidth="1"/>
    <col min="5655" max="5655" width="10" style="2" customWidth="1"/>
    <col min="5656" max="5656" width="18" style="2" customWidth="1"/>
    <col min="5657" max="5657" width="13.140625" style="2" customWidth="1"/>
    <col min="5658" max="5671" width="0" style="2" hidden="1" customWidth="1"/>
    <col min="5672" max="5672" width="1.85546875" style="2" customWidth="1"/>
    <col min="5673" max="5673" width="14.140625" style="2" customWidth="1"/>
    <col min="5674" max="5674" width="8.140625" style="2" customWidth="1"/>
    <col min="5675" max="5675" width="21.28515625" style="2" customWidth="1"/>
    <col min="5676" max="5706" width="0" style="2" hidden="1" customWidth="1"/>
    <col min="5707" max="5888" width="11.28515625" style="2"/>
    <col min="5889" max="5889" width="1.7109375" style="2" customWidth="1"/>
    <col min="5890" max="5890" width="5" style="2" customWidth="1"/>
    <col min="5891" max="5891" width="0" style="2" hidden="1" customWidth="1"/>
    <col min="5892" max="5892" width="12.140625" style="2" customWidth="1"/>
    <col min="5893" max="5893" width="14.7109375" style="2" customWidth="1"/>
    <col min="5894" max="5894" width="1" style="2" customWidth="1"/>
    <col min="5895" max="5895" width="11.28515625" style="2" customWidth="1"/>
    <col min="5896" max="5896" width="10.42578125" style="2" customWidth="1"/>
    <col min="5897" max="5897" width="1" style="2" customWidth="1"/>
    <col min="5898" max="5898" width="18" style="2" customWidth="1"/>
    <col min="5899" max="5899" width="13.140625" style="2" customWidth="1"/>
    <col min="5900" max="5900" width="8" style="2" customWidth="1"/>
    <col min="5901" max="5901" width="13.42578125" style="2" customWidth="1"/>
    <col min="5902" max="5902" width="3.85546875" style="2" customWidth="1"/>
    <col min="5903" max="5903" width="5.140625" style="2" customWidth="1"/>
    <col min="5904" max="5905" width="0" style="2" hidden="1" customWidth="1"/>
    <col min="5906" max="5906" width="12.85546875" style="2" customWidth="1"/>
    <col min="5907" max="5907" width="1" style="2" customWidth="1"/>
    <col min="5908" max="5908" width="14.85546875" style="2" customWidth="1"/>
    <col min="5909" max="5909" width="1" style="2" customWidth="1"/>
    <col min="5910" max="5910" width="11.85546875" style="2" customWidth="1"/>
    <col min="5911" max="5911" width="10" style="2" customWidth="1"/>
    <col min="5912" max="5912" width="18" style="2" customWidth="1"/>
    <col min="5913" max="5913" width="13.140625" style="2" customWidth="1"/>
    <col min="5914" max="5927" width="0" style="2" hidden="1" customWidth="1"/>
    <col min="5928" max="5928" width="1.85546875" style="2" customWidth="1"/>
    <col min="5929" max="5929" width="14.140625" style="2" customWidth="1"/>
    <col min="5930" max="5930" width="8.140625" style="2" customWidth="1"/>
    <col min="5931" max="5931" width="21.28515625" style="2" customWidth="1"/>
    <col min="5932" max="5962" width="0" style="2" hidden="1" customWidth="1"/>
    <col min="5963" max="6144" width="11.28515625" style="2"/>
    <col min="6145" max="6145" width="1.7109375" style="2" customWidth="1"/>
    <col min="6146" max="6146" width="5" style="2" customWidth="1"/>
    <col min="6147" max="6147" width="0" style="2" hidden="1" customWidth="1"/>
    <col min="6148" max="6148" width="12.140625" style="2" customWidth="1"/>
    <col min="6149" max="6149" width="14.7109375" style="2" customWidth="1"/>
    <col min="6150" max="6150" width="1" style="2" customWidth="1"/>
    <col min="6151" max="6151" width="11.28515625" style="2" customWidth="1"/>
    <col min="6152" max="6152" width="10.42578125" style="2" customWidth="1"/>
    <col min="6153" max="6153" width="1" style="2" customWidth="1"/>
    <col min="6154" max="6154" width="18" style="2" customWidth="1"/>
    <col min="6155" max="6155" width="13.140625" style="2" customWidth="1"/>
    <col min="6156" max="6156" width="8" style="2" customWidth="1"/>
    <col min="6157" max="6157" width="13.42578125" style="2" customWidth="1"/>
    <col min="6158" max="6158" width="3.85546875" style="2" customWidth="1"/>
    <col min="6159" max="6159" width="5.140625" style="2" customWidth="1"/>
    <col min="6160" max="6161" width="0" style="2" hidden="1" customWidth="1"/>
    <col min="6162" max="6162" width="12.85546875" style="2" customWidth="1"/>
    <col min="6163" max="6163" width="1" style="2" customWidth="1"/>
    <col min="6164" max="6164" width="14.85546875" style="2" customWidth="1"/>
    <col min="6165" max="6165" width="1" style="2" customWidth="1"/>
    <col min="6166" max="6166" width="11.85546875" style="2" customWidth="1"/>
    <col min="6167" max="6167" width="10" style="2" customWidth="1"/>
    <col min="6168" max="6168" width="18" style="2" customWidth="1"/>
    <col min="6169" max="6169" width="13.140625" style="2" customWidth="1"/>
    <col min="6170" max="6183" width="0" style="2" hidden="1" customWidth="1"/>
    <col min="6184" max="6184" width="1.85546875" style="2" customWidth="1"/>
    <col min="6185" max="6185" width="14.140625" style="2" customWidth="1"/>
    <col min="6186" max="6186" width="8.140625" style="2" customWidth="1"/>
    <col min="6187" max="6187" width="21.28515625" style="2" customWidth="1"/>
    <col min="6188" max="6218" width="0" style="2" hidden="1" customWidth="1"/>
    <col min="6219" max="6400" width="11.28515625" style="2"/>
    <col min="6401" max="6401" width="1.7109375" style="2" customWidth="1"/>
    <col min="6402" max="6402" width="5" style="2" customWidth="1"/>
    <col min="6403" max="6403" width="0" style="2" hidden="1" customWidth="1"/>
    <col min="6404" max="6404" width="12.140625" style="2" customWidth="1"/>
    <col min="6405" max="6405" width="14.7109375" style="2" customWidth="1"/>
    <col min="6406" max="6406" width="1" style="2" customWidth="1"/>
    <col min="6407" max="6407" width="11.28515625" style="2" customWidth="1"/>
    <col min="6408" max="6408" width="10.42578125" style="2" customWidth="1"/>
    <col min="6409" max="6409" width="1" style="2" customWidth="1"/>
    <col min="6410" max="6410" width="18" style="2" customWidth="1"/>
    <col min="6411" max="6411" width="13.140625" style="2" customWidth="1"/>
    <col min="6412" max="6412" width="8" style="2" customWidth="1"/>
    <col min="6413" max="6413" width="13.42578125" style="2" customWidth="1"/>
    <col min="6414" max="6414" width="3.85546875" style="2" customWidth="1"/>
    <col min="6415" max="6415" width="5.140625" style="2" customWidth="1"/>
    <col min="6416" max="6417" width="0" style="2" hidden="1" customWidth="1"/>
    <col min="6418" max="6418" width="12.85546875" style="2" customWidth="1"/>
    <col min="6419" max="6419" width="1" style="2" customWidth="1"/>
    <col min="6420" max="6420" width="14.85546875" style="2" customWidth="1"/>
    <col min="6421" max="6421" width="1" style="2" customWidth="1"/>
    <col min="6422" max="6422" width="11.85546875" style="2" customWidth="1"/>
    <col min="6423" max="6423" width="10" style="2" customWidth="1"/>
    <col min="6424" max="6424" width="18" style="2" customWidth="1"/>
    <col min="6425" max="6425" width="13.140625" style="2" customWidth="1"/>
    <col min="6426" max="6439" width="0" style="2" hidden="1" customWidth="1"/>
    <col min="6440" max="6440" width="1.85546875" style="2" customWidth="1"/>
    <col min="6441" max="6441" width="14.140625" style="2" customWidth="1"/>
    <col min="6442" max="6442" width="8.140625" style="2" customWidth="1"/>
    <col min="6443" max="6443" width="21.28515625" style="2" customWidth="1"/>
    <col min="6444" max="6474" width="0" style="2" hidden="1" customWidth="1"/>
    <col min="6475" max="6656" width="11.28515625" style="2"/>
    <col min="6657" max="6657" width="1.7109375" style="2" customWidth="1"/>
    <col min="6658" max="6658" width="5" style="2" customWidth="1"/>
    <col min="6659" max="6659" width="0" style="2" hidden="1" customWidth="1"/>
    <col min="6660" max="6660" width="12.140625" style="2" customWidth="1"/>
    <col min="6661" max="6661" width="14.7109375" style="2" customWidth="1"/>
    <col min="6662" max="6662" width="1" style="2" customWidth="1"/>
    <col min="6663" max="6663" width="11.28515625" style="2" customWidth="1"/>
    <col min="6664" max="6664" width="10.42578125" style="2" customWidth="1"/>
    <col min="6665" max="6665" width="1" style="2" customWidth="1"/>
    <col min="6666" max="6666" width="18" style="2" customWidth="1"/>
    <col min="6667" max="6667" width="13.140625" style="2" customWidth="1"/>
    <col min="6668" max="6668" width="8" style="2" customWidth="1"/>
    <col min="6669" max="6669" width="13.42578125" style="2" customWidth="1"/>
    <col min="6670" max="6670" width="3.85546875" style="2" customWidth="1"/>
    <col min="6671" max="6671" width="5.140625" style="2" customWidth="1"/>
    <col min="6672" max="6673" width="0" style="2" hidden="1" customWidth="1"/>
    <col min="6674" max="6674" width="12.85546875" style="2" customWidth="1"/>
    <col min="6675" max="6675" width="1" style="2" customWidth="1"/>
    <col min="6676" max="6676" width="14.85546875" style="2" customWidth="1"/>
    <col min="6677" max="6677" width="1" style="2" customWidth="1"/>
    <col min="6678" max="6678" width="11.85546875" style="2" customWidth="1"/>
    <col min="6679" max="6679" width="10" style="2" customWidth="1"/>
    <col min="6680" max="6680" width="18" style="2" customWidth="1"/>
    <col min="6681" max="6681" width="13.140625" style="2" customWidth="1"/>
    <col min="6682" max="6695" width="0" style="2" hidden="1" customWidth="1"/>
    <col min="6696" max="6696" width="1.85546875" style="2" customWidth="1"/>
    <col min="6697" max="6697" width="14.140625" style="2" customWidth="1"/>
    <col min="6698" max="6698" width="8.140625" style="2" customWidth="1"/>
    <col min="6699" max="6699" width="21.28515625" style="2" customWidth="1"/>
    <col min="6700" max="6730" width="0" style="2" hidden="1" customWidth="1"/>
    <col min="6731" max="6912" width="11.28515625" style="2"/>
    <col min="6913" max="6913" width="1.7109375" style="2" customWidth="1"/>
    <col min="6914" max="6914" width="5" style="2" customWidth="1"/>
    <col min="6915" max="6915" width="0" style="2" hidden="1" customWidth="1"/>
    <col min="6916" max="6916" width="12.140625" style="2" customWidth="1"/>
    <col min="6917" max="6917" width="14.7109375" style="2" customWidth="1"/>
    <col min="6918" max="6918" width="1" style="2" customWidth="1"/>
    <col min="6919" max="6919" width="11.28515625" style="2" customWidth="1"/>
    <col min="6920" max="6920" width="10.42578125" style="2" customWidth="1"/>
    <col min="6921" max="6921" width="1" style="2" customWidth="1"/>
    <col min="6922" max="6922" width="18" style="2" customWidth="1"/>
    <col min="6923" max="6923" width="13.140625" style="2" customWidth="1"/>
    <col min="6924" max="6924" width="8" style="2" customWidth="1"/>
    <col min="6925" max="6925" width="13.42578125" style="2" customWidth="1"/>
    <col min="6926" max="6926" width="3.85546875" style="2" customWidth="1"/>
    <col min="6927" max="6927" width="5.140625" style="2" customWidth="1"/>
    <col min="6928" max="6929" width="0" style="2" hidden="1" customWidth="1"/>
    <col min="6930" max="6930" width="12.85546875" style="2" customWidth="1"/>
    <col min="6931" max="6931" width="1" style="2" customWidth="1"/>
    <col min="6932" max="6932" width="14.85546875" style="2" customWidth="1"/>
    <col min="6933" max="6933" width="1" style="2" customWidth="1"/>
    <col min="6934" max="6934" width="11.85546875" style="2" customWidth="1"/>
    <col min="6935" max="6935" width="10" style="2" customWidth="1"/>
    <col min="6936" max="6936" width="18" style="2" customWidth="1"/>
    <col min="6937" max="6937" width="13.140625" style="2" customWidth="1"/>
    <col min="6938" max="6951" width="0" style="2" hidden="1" customWidth="1"/>
    <col min="6952" max="6952" width="1.85546875" style="2" customWidth="1"/>
    <col min="6953" max="6953" width="14.140625" style="2" customWidth="1"/>
    <col min="6954" max="6954" width="8.140625" style="2" customWidth="1"/>
    <col min="6955" max="6955" width="21.28515625" style="2" customWidth="1"/>
    <col min="6956" max="6986" width="0" style="2" hidden="1" customWidth="1"/>
    <col min="6987" max="7168" width="11.28515625" style="2"/>
    <col min="7169" max="7169" width="1.7109375" style="2" customWidth="1"/>
    <col min="7170" max="7170" width="5" style="2" customWidth="1"/>
    <col min="7171" max="7171" width="0" style="2" hidden="1" customWidth="1"/>
    <col min="7172" max="7172" width="12.140625" style="2" customWidth="1"/>
    <col min="7173" max="7173" width="14.7109375" style="2" customWidth="1"/>
    <col min="7174" max="7174" width="1" style="2" customWidth="1"/>
    <col min="7175" max="7175" width="11.28515625" style="2" customWidth="1"/>
    <col min="7176" max="7176" width="10.42578125" style="2" customWidth="1"/>
    <col min="7177" max="7177" width="1" style="2" customWidth="1"/>
    <col min="7178" max="7178" width="18" style="2" customWidth="1"/>
    <col min="7179" max="7179" width="13.140625" style="2" customWidth="1"/>
    <col min="7180" max="7180" width="8" style="2" customWidth="1"/>
    <col min="7181" max="7181" width="13.42578125" style="2" customWidth="1"/>
    <col min="7182" max="7182" width="3.85546875" style="2" customWidth="1"/>
    <col min="7183" max="7183" width="5.140625" style="2" customWidth="1"/>
    <col min="7184" max="7185" width="0" style="2" hidden="1" customWidth="1"/>
    <col min="7186" max="7186" width="12.85546875" style="2" customWidth="1"/>
    <col min="7187" max="7187" width="1" style="2" customWidth="1"/>
    <col min="7188" max="7188" width="14.85546875" style="2" customWidth="1"/>
    <col min="7189" max="7189" width="1" style="2" customWidth="1"/>
    <col min="7190" max="7190" width="11.85546875" style="2" customWidth="1"/>
    <col min="7191" max="7191" width="10" style="2" customWidth="1"/>
    <col min="7192" max="7192" width="18" style="2" customWidth="1"/>
    <col min="7193" max="7193" width="13.140625" style="2" customWidth="1"/>
    <col min="7194" max="7207" width="0" style="2" hidden="1" customWidth="1"/>
    <col min="7208" max="7208" width="1.85546875" style="2" customWidth="1"/>
    <col min="7209" max="7209" width="14.140625" style="2" customWidth="1"/>
    <col min="7210" max="7210" width="8.140625" style="2" customWidth="1"/>
    <col min="7211" max="7211" width="21.28515625" style="2" customWidth="1"/>
    <col min="7212" max="7242" width="0" style="2" hidden="1" customWidth="1"/>
    <col min="7243" max="7424" width="11.28515625" style="2"/>
    <col min="7425" max="7425" width="1.7109375" style="2" customWidth="1"/>
    <col min="7426" max="7426" width="5" style="2" customWidth="1"/>
    <col min="7427" max="7427" width="0" style="2" hidden="1" customWidth="1"/>
    <col min="7428" max="7428" width="12.140625" style="2" customWidth="1"/>
    <col min="7429" max="7429" width="14.7109375" style="2" customWidth="1"/>
    <col min="7430" max="7430" width="1" style="2" customWidth="1"/>
    <col min="7431" max="7431" width="11.28515625" style="2" customWidth="1"/>
    <col min="7432" max="7432" width="10.42578125" style="2" customWidth="1"/>
    <col min="7433" max="7433" width="1" style="2" customWidth="1"/>
    <col min="7434" max="7434" width="18" style="2" customWidth="1"/>
    <col min="7435" max="7435" width="13.140625" style="2" customWidth="1"/>
    <col min="7436" max="7436" width="8" style="2" customWidth="1"/>
    <col min="7437" max="7437" width="13.42578125" style="2" customWidth="1"/>
    <col min="7438" max="7438" width="3.85546875" style="2" customWidth="1"/>
    <col min="7439" max="7439" width="5.140625" style="2" customWidth="1"/>
    <col min="7440" max="7441" width="0" style="2" hidden="1" customWidth="1"/>
    <col min="7442" max="7442" width="12.85546875" style="2" customWidth="1"/>
    <col min="7443" max="7443" width="1" style="2" customWidth="1"/>
    <col min="7444" max="7444" width="14.85546875" style="2" customWidth="1"/>
    <col min="7445" max="7445" width="1" style="2" customWidth="1"/>
    <col min="7446" max="7446" width="11.85546875" style="2" customWidth="1"/>
    <col min="7447" max="7447" width="10" style="2" customWidth="1"/>
    <col min="7448" max="7448" width="18" style="2" customWidth="1"/>
    <col min="7449" max="7449" width="13.140625" style="2" customWidth="1"/>
    <col min="7450" max="7463" width="0" style="2" hidden="1" customWidth="1"/>
    <col min="7464" max="7464" width="1.85546875" style="2" customWidth="1"/>
    <col min="7465" max="7465" width="14.140625" style="2" customWidth="1"/>
    <col min="7466" max="7466" width="8.140625" style="2" customWidth="1"/>
    <col min="7467" max="7467" width="21.28515625" style="2" customWidth="1"/>
    <col min="7468" max="7498" width="0" style="2" hidden="1" customWidth="1"/>
    <col min="7499" max="7680" width="11.28515625" style="2"/>
    <col min="7681" max="7681" width="1.7109375" style="2" customWidth="1"/>
    <col min="7682" max="7682" width="5" style="2" customWidth="1"/>
    <col min="7683" max="7683" width="0" style="2" hidden="1" customWidth="1"/>
    <col min="7684" max="7684" width="12.140625" style="2" customWidth="1"/>
    <col min="7685" max="7685" width="14.7109375" style="2" customWidth="1"/>
    <col min="7686" max="7686" width="1" style="2" customWidth="1"/>
    <col min="7687" max="7687" width="11.28515625" style="2" customWidth="1"/>
    <col min="7688" max="7688" width="10.42578125" style="2" customWidth="1"/>
    <col min="7689" max="7689" width="1" style="2" customWidth="1"/>
    <col min="7690" max="7690" width="18" style="2" customWidth="1"/>
    <col min="7691" max="7691" width="13.140625" style="2" customWidth="1"/>
    <col min="7692" max="7692" width="8" style="2" customWidth="1"/>
    <col min="7693" max="7693" width="13.42578125" style="2" customWidth="1"/>
    <col min="7694" max="7694" width="3.85546875" style="2" customWidth="1"/>
    <col min="7695" max="7695" width="5.140625" style="2" customWidth="1"/>
    <col min="7696" max="7697" width="0" style="2" hidden="1" customWidth="1"/>
    <col min="7698" max="7698" width="12.85546875" style="2" customWidth="1"/>
    <col min="7699" max="7699" width="1" style="2" customWidth="1"/>
    <col min="7700" max="7700" width="14.85546875" style="2" customWidth="1"/>
    <col min="7701" max="7701" width="1" style="2" customWidth="1"/>
    <col min="7702" max="7702" width="11.85546875" style="2" customWidth="1"/>
    <col min="7703" max="7703" width="10" style="2" customWidth="1"/>
    <col min="7704" max="7704" width="18" style="2" customWidth="1"/>
    <col min="7705" max="7705" width="13.140625" style="2" customWidth="1"/>
    <col min="7706" max="7719" width="0" style="2" hidden="1" customWidth="1"/>
    <col min="7720" max="7720" width="1.85546875" style="2" customWidth="1"/>
    <col min="7721" max="7721" width="14.140625" style="2" customWidth="1"/>
    <col min="7722" max="7722" width="8.140625" style="2" customWidth="1"/>
    <col min="7723" max="7723" width="21.28515625" style="2" customWidth="1"/>
    <col min="7724" max="7754" width="0" style="2" hidden="1" customWidth="1"/>
    <col min="7755" max="7936" width="11.28515625" style="2"/>
    <col min="7937" max="7937" width="1.7109375" style="2" customWidth="1"/>
    <col min="7938" max="7938" width="5" style="2" customWidth="1"/>
    <col min="7939" max="7939" width="0" style="2" hidden="1" customWidth="1"/>
    <col min="7940" max="7940" width="12.140625" style="2" customWidth="1"/>
    <col min="7941" max="7941" width="14.7109375" style="2" customWidth="1"/>
    <col min="7942" max="7942" width="1" style="2" customWidth="1"/>
    <col min="7943" max="7943" width="11.28515625" style="2" customWidth="1"/>
    <col min="7944" max="7944" width="10.42578125" style="2" customWidth="1"/>
    <col min="7945" max="7945" width="1" style="2" customWidth="1"/>
    <col min="7946" max="7946" width="18" style="2" customWidth="1"/>
    <col min="7947" max="7947" width="13.140625" style="2" customWidth="1"/>
    <col min="7948" max="7948" width="8" style="2" customWidth="1"/>
    <col min="7949" max="7949" width="13.42578125" style="2" customWidth="1"/>
    <col min="7950" max="7950" width="3.85546875" style="2" customWidth="1"/>
    <col min="7951" max="7951" width="5.140625" style="2" customWidth="1"/>
    <col min="7952" max="7953" width="0" style="2" hidden="1" customWidth="1"/>
    <col min="7954" max="7954" width="12.85546875" style="2" customWidth="1"/>
    <col min="7955" max="7955" width="1" style="2" customWidth="1"/>
    <col min="7956" max="7956" width="14.85546875" style="2" customWidth="1"/>
    <col min="7957" max="7957" width="1" style="2" customWidth="1"/>
    <col min="7958" max="7958" width="11.85546875" style="2" customWidth="1"/>
    <col min="7959" max="7959" width="10" style="2" customWidth="1"/>
    <col min="7960" max="7960" width="18" style="2" customWidth="1"/>
    <col min="7961" max="7961" width="13.140625" style="2" customWidth="1"/>
    <col min="7962" max="7975" width="0" style="2" hidden="1" customWidth="1"/>
    <col min="7976" max="7976" width="1.85546875" style="2" customWidth="1"/>
    <col min="7977" max="7977" width="14.140625" style="2" customWidth="1"/>
    <col min="7978" max="7978" width="8.140625" style="2" customWidth="1"/>
    <col min="7979" max="7979" width="21.28515625" style="2" customWidth="1"/>
    <col min="7980" max="8010" width="0" style="2" hidden="1" customWidth="1"/>
    <col min="8011" max="8192" width="11.28515625" style="2"/>
    <col min="8193" max="8193" width="1.7109375" style="2" customWidth="1"/>
    <col min="8194" max="8194" width="5" style="2" customWidth="1"/>
    <col min="8195" max="8195" width="0" style="2" hidden="1" customWidth="1"/>
    <col min="8196" max="8196" width="12.140625" style="2" customWidth="1"/>
    <col min="8197" max="8197" width="14.7109375" style="2" customWidth="1"/>
    <col min="8198" max="8198" width="1" style="2" customWidth="1"/>
    <col min="8199" max="8199" width="11.28515625" style="2" customWidth="1"/>
    <col min="8200" max="8200" width="10.42578125" style="2" customWidth="1"/>
    <col min="8201" max="8201" width="1" style="2" customWidth="1"/>
    <col min="8202" max="8202" width="18" style="2" customWidth="1"/>
    <col min="8203" max="8203" width="13.140625" style="2" customWidth="1"/>
    <col min="8204" max="8204" width="8" style="2" customWidth="1"/>
    <col min="8205" max="8205" width="13.42578125" style="2" customWidth="1"/>
    <col min="8206" max="8206" width="3.85546875" style="2" customWidth="1"/>
    <col min="8207" max="8207" width="5.140625" style="2" customWidth="1"/>
    <col min="8208" max="8209" width="0" style="2" hidden="1" customWidth="1"/>
    <col min="8210" max="8210" width="12.85546875" style="2" customWidth="1"/>
    <col min="8211" max="8211" width="1" style="2" customWidth="1"/>
    <col min="8212" max="8212" width="14.85546875" style="2" customWidth="1"/>
    <col min="8213" max="8213" width="1" style="2" customWidth="1"/>
    <col min="8214" max="8214" width="11.85546875" style="2" customWidth="1"/>
    <col min="8215" max="8215" width="10" style="2" customWidth="1"/>
    <col min="8216" max="8216" width="18" style="2" customWidth="1"/>
    <col min="8217" max="8217" width="13.140625" style="2" customWidth="1"/>
    <col min="8218" max="8231" width="0" style="2" hidden="1" customWidth="1"/>
    <col min="8232" max="8232" width="1.85546875" style="2" customWidth="1"/>
    <col min="8233" max="8233" width="14.140625" style="2" customWidth="1"/>
    <col min="8234" max="8234" width="8.140625" style="2" customWidth="1"/>
    <col min="8235" max="8235" width="21.28515625" style="2" customWidth="1"/>
    <col min="8236" max="8266" width="0" style="2" hidden="1" customWidth="1"/>
    <col min="8267" max="8448" width="11.28515625" style="2"/>
    <col min="8449" max="8449" width="1.7109375" style="2" customWidth="1"/>
    <col min="8450" max="8450" width="5" style="2" customWidth="1"/>
    <col min="8451" max="8451" width="0" style="2" hidden="1" customWidth="1"/>
    <col min="8452" max="8452" width="12.140625" style="2" customWidth="1"/>
    <col min="8453" max="8453" width="14.7109375" style="2" customWidth="1"/>
    <col min="8454" max="8454" width="1" style="2" customWidth="1"/>
    <col min="8455" max="8455" width="11.28515625" style="2" customWidth="1"/>
    <col min="8456" max="8456" width="10.42578125" style="2" customWidth="1"/>
    <col min="8457" max="8457" width="1" style="2" customWidth="1"/>
    <col min="8458" max="8458" width="18" style="2" customWidth="1"/>
    <col min="8459" max="8459" width="13.140625" style="2" customWidth="1"/>
    <col min="8460" max="8460" width="8" style="2" customWidth="1"/>
    <col min="8461" max="8461" width="13.42578125" style="2" customWidth="1"/>
    <col min="8462" max="8462" width="3.85546875" style="2" customWidth="1"/>
    <col min="8463" max="8463" width="5.140625" style="2" customWidth="1"/>
    <col min="8464" max="8465" width="0" style="2" hidden="1" customWidth="1"/>
    <col min="8466" max="8466" width="12.85546875" style="2" customWidth="1"/>
    <col min="8467" max="8467" width="1" style="2" customWidth="1"/>
    <col min="8468" max="8468" width="14.85546875" style="2" customWidth="1"/>
    <col min="8469" max="8469" width="1" style="2" customWidth="1"/>
    <col min="8470" max="8470" width="11.85546875" style="2" customWidth="1"/>
    <col min="8471" max="8471" width="10" style="2" customWidth="1"/>
    <col min="8472" max="8472" width="18" style="2" customWidth="1"/>
    <col min="8473" max="8473" width="13.140625" style="2" customWidth="1"/>
    <col min="8474" max="8487" width="0" style="2" hidden="1" customWidth="1"/>
    <col min="8488" max="8488" width="1.85546875" style="2" customWidth="1"/>
    <col min="8489" max="8489" width="14.140625" style="2" customWidth="1"/>
    <col min="8490" max="8490" width="8.140625" style="2" customWidth="1"/>
    <col min="8491" max="8491" width="21.28515625" style="2" customWidth="1"/>
    <col min="8492" max="8522" width="0" style="2" hidden="1" customWidth="1"/>
    <col min="8523" max="8704" width="11.28515625" style="2"/>
    <col min="8705" max="8705" width="1.7109375" style="2" customWidth="1"/>
    <col min="8706" max="8706" width="5" style="2" customWidth="1"/>
    <col min="8707" max="8707" width="0" style="2" hidden="1" customWidth="1"/>
    <col min="8708" max="8708" width="12.140625" style="2" customWidth="1"/>
    <col min="8709" max="8709" width="14.7109375" style="2" customWidth="1"/>
    <col min="8710" max="8710" width="1" style="2" customWidth="1"/>
    <col min="8711" max="8711" width="11.28515625" style="2" customWidth="1"/>
    <col min="8712" max="8712" width="10.42578125" style="2" customWidth="1"/>
    <col min="8713" max="8713" width="1" style="2" customWidth="1"/>
    <col min="8714" max="8714" width="18" style="2" customWidth="1"/>
    <col min="8715" max="8715" width="13.140625" style="2" customWidth="1"/>
    <col min="8716" max="8716" width="8" style="2" customWidth="1"/>
    <col min="8717" max="8717" width="13.42578125" style="2" customWidth="1"/>
    <col min="8718" max="8718" width="3.85546875" style="2" customWidth="1"/>
    <col min="8719" max="8719" width="5.140625" style="2" customWidth="1"/>
    <col min="8720" max="8721" width="0" style="2" hidden="1" customWidth="1"/>
    <col min="8722" max="8722" width="12.85546875" style="2" customWidth="1"/>
    <col min="8723" max="8723" width="1" style="2" customWidth="1"/>
    <col min="8724" max="8724" width="14.85546875" style="2" customWidth="1"/>
    <col min="8725" max="8725" width="1" style="2" customWidth="1"/>
    <col min="8726" max="8726" width="11.85546875" style="2" customWidth="1"/>
    <col min="8727" max="8727" width="10" style="2" customWidth="1"/>
    <col min="8728" max="8728" width="18" style="2" customWidth="1"/>
    <col min="8729" max="8729" width="13.140625" style="2" customWidth="1"/>
    <col min="8730" max="8743" width="0" style="2" hidden="1" customWidth="1"/>
    <col min="8744" max="8744" width="1.85546875" style="2" customWidth="1"/>
    <col min="8745" max="8745" width="14.140625" style="2" customWidth="1"/>
    <col min="8746" max="8746" width="8.140625" style="2" customWidth="1"/>
    <col min="8747" max="8747" width="21.28515625" style="2" customWidth="1"/>
    <col min="8748" max="8778" width="0" style="2" hidden="1" customWidth="1"/>
    <col min="8779" max="8960" width="11.28515625" style="2"/>
    <col min="8961" max="8961" width="1.7109375" style="2" customWidth="1"/>
    <col min="8962" max="8962" width="5" style="2" customWidth="1"/>
    <col min="8963" max="8963" width="0" style="2" hidden="1" customWidth="1"/>
    <col min="8964" max="8964" width="12.140625" style="2" customWidth="1"/>
    <col min="8965" max="8965" width="14.7109375" style="2" customWidth="1"/>
    <col min="8966" max="8966" width="1" style="2" customWidth="1"/>
    <col min="8967" max="8967" width="11.28515625" style="2" customWidth="1"/>
    <col min="8968" max="8968" width="10.42578125" style="2" customWidth="1"/>
    <col min="8969" max="8969" width="1" style="2" customWidth="1"/>
    <col min="8970" max="8970" width="18" style="2" customWidth="1"/>
    <col min="8971" max="8971" width="13.140625" style="2" customWidth="1"/>
    <col min="8972" max="8972" width="8" style="2" customWidth="1"/>
    <col min="8973" max="8973" width="13.42578125" style="2" customWidth="1"/>
    <col min="8974" max="8974" width="3.85546875" style="2" customWidth="1"/>
    <col min="8975" max="8975" width="5.140625" style="2" customWidth="1"/>
    <col min="8976" max="8977" width="0" style="2" hidden="1" customWidth="1"/>
    <col min="8978" max="8978" width="12.85546875" style="2" customWidth="1"/>
    <col min="8979" max="8979" width="1" style="2" customWidth="1"/>
    <col min="8980" max="8980" width="14.85546875" style="2" customWidth="1"/>
    <col min="8981" max="8981" width="1" style="2" customWidth="1"/>
    <col min="8982" max="8982" width="11.85546875" style="2" customWidth="1"/>
    <col min="8983" max="8983" width="10" style="2" customWidth="1"/>
    <col min="8984" max="8984" width="18" style="2" customWidth="1"/>
    <col min="8985" max="8985" width="13.140625" style="2" customWidth="1"/>
    <col min="8986" max="8999" width="0" style="2" hidden="1" customWidth="1"/>
    <col min="9000" max="9000" width="1.85546875" style="2" customWidth="1"/>
    <col min="9001" max="9001" width="14.140625" style="2" customWidth="1"/>
    <col min="9002" max="9002" width="8.140625" style="2" customWidth="1"/>
    <col min="9003" max="9003" width="21.28515625" style="2" customWidth="1"/>
    <col min="9004" max="9034" width="0" style="2" hidden="1" customWidth="1"/>
    <col min="9035" max="9216" width="11.28515625" style="2"/>
    <col min="9217" max="9217" width="1.7109375" style="2" customWidth="1"/>
    <col min="9218" max="9218" width="5" style="2" customWidth="1"/>
    <col min="9219" max="9219" width="0" style="2" hidden="1" customWidth="1"/>
    <col min="9220" max="9220" width="12.140625" style="2" customWidth="1"/>
    <col min="9221" max="9221" width="14.7109375" style="2" customWidth="1"/>
    <col min="9222" max="9222" width="1" style="2" customWidth="1"/>
    <col min="9223" max="9223" width="11.28515625" style="2" customWidth="1"/>
    <col min="9224" max="9224" width="10.42578125" style="2" customWidth="1"/>
    <col min="9225" max="9225" width="1" style="2" customWidth="1"/>
    <col min="9226" max="9226" width="18" style="2" customWidth="1"/>
    <col min="9227" max="9227" width="13.140625" style="2" customWidth="1"/>
    <col min="9228" max="9228" width="8" style="2" customWidth="1"/>
    <col min="9229" max="9229" width="13.42578125" style="2" customWidth="1"/>
    <col min="9230" max="9230" width="3.85546875" style="2" customWidth="1"/>
    <col min="9231" max="9231" width="5.140625" style="2" customWidth="1"/>
    <col min="9232" max="9233" width="0" style="2" hidden="1" customWidth="1"/>
    <col min="9234" max="9234" width="12.85546875" style="2" customWidth="1"/>
    <col min="9235" max="9235" width="1" style="2" customWidth="1"/>
    <col min="9236" max="9236" width="14.85546875" style="2" customWidth="1"/>
    <col min="9237" max="9237" width="1" style="2" customWidth="1"/>
    <col min="9238" max="9238" width="11.85546875" style="2" customWidth="1"/>
    <col min="9239" max="9239" width="10" style="2" customWidth="1"/>
    <col min="9240" max="9240" width="18" style="2" customWidth="1"/>
    <col min="9241" max="9241" width="13.140625" style="2" customWidth="1"/>
    <col min="9242" max="9255" width="0" style="2" hidden="1" customWidth="1"/>
    <col min="9256" max="9256" width="1.85546875" style="2" customWidth="1"/>
    <col min="9257" max="9257" width="14.140625" style="2" customWidth="1"/>
    <col min="9258" max="9258" width="8.140625" style="2" customWidth="1"/>
    <col min="9259" max="9259" width="21.28515625" style="2" customWidth="1"/>
    <col min="9260" max="9290" width="0" style="2" hidden="1" customWidth="1"/>
    <col min="9291" max="9472" width="11.28515625" style="2"/>
    <col min="9473" max="9473" width="1.7109375" style="2" customWidth="1"/>
    <col min="9474" max="9474" width="5" style="2" customWidth="1"/>
    <col min="9475" max="9475" width="0" style="2" hidden="1" customWidth="1"/>
    <col min="9476" max="9476" width="12.140625" style="2" customWidth="1"/>
    <col min="9477" max="9477" width="14.7109375" style="2" customWidth="1"/>
    <col min="9478" max="9478" width="1" style="2" customWidth="1"/>
    <col min="9479" max="9479" width="11.28515625" style="2" customWidth="1"/>
    <col min="9480" max="9480" width="10.42578125" style="2" customWidth="1"/>
    <col min="9481" max="9481" width="1" style="2" customWidth="1"/>
    <col min="9482" max="9482" width="18" style="2" customWidth="1"/>
    <col min="9483" max="9483" width="13.140625" style="2" customWidth="1"/>
    <col min="9484" max="9484" width="8" style="2" customWidth="1"/>
    <col min="9485" max="9485" width="13.42578125" style="2" customWidth="1"/>
    <col min="9486" max="9486" width="3.85546875" style="2" customWidth="1"/>
    <col min="9487" max="9487" width="5.140625" style="2" customWidth="1"/>
    <col min="9488" max="9489" width="0" style="2" hidden="1" customWidth="1"/>
    <col min="9490" max="9490" width="12.85546875" style="2" customWidth="1"/>
    <col min="9491" max="9491" width="1" style="2" customWidth="1"/>
    <col min="9492" max="9492" width="14.85546875" style="2" customWidth="1"/>
    <col min="9493" max="9493" width="1" style="2" customWidth="1"/>
    <col min="9494" max="9494" width="11.85546875" style="2" customWidth="1"/>
    <col min="9495" max="9495" width="10" style="2" customWidth="1"/>
    <col min="9496" max="9496" width="18" style="2" customWidth="1"/>
    <col min="9497" max="9497" width="13.140625" style="2" customWidth="1"/>
    <col min="9498" max="9511" width="0" style="2" hidden="1" customWidth="1"/>
    <col min="9512" max="9512" width="1.85546875" style="2" customWidth="1"/>
    <col min="9513" max="9513" width="14.140625" style="2" customWidth="1"/>
    <col min="9514" max="9514" width="8.140625" style="2" customWidth="1"/>
    <col min="9515" max="9515" width="21.28515625" style="2" customWidth="1"/>
    <col min="9516" max="9546" width="0" style="2" hidden="1" customWidth="1"/>
    <col min="9547" max="9728" width="11.28515625" style="2"/>
    <col min="9729" max="9729" width="1.7109375" style="2" customWidth="1"/>
    <col min="9730" max="9730" width="5" style="2" customWidth="1"/>
    <col min="9731" max="9731" width="0" style="2" hidden="1" customWidth="1"/>
    <col min="9732" max="9732" width="12.140625" style="2" customWidth="1"/>
    <col min="9733" max="9733" width="14.7109375" style="2" customWidth="1"/>
    <col min="9734" max="9734" width="1" style="2" customWidth="1"/>
    <col min="9735" max="9735" width="11.28515625" style="2" customWidth="1"/>
    <col min="9736" max="9736" width="10.42578125" style="2" customWidth="1"/>
    <col min="9737" max="9737" width="1" style="2" customWidth="1"/>
    <col min="9738" max="9738" width="18" style="2" customWidth="1"/>
    <col min="9739" max="9739" width="13.140625" style="2" customWidth="1"/>
    <col min="9740" max="9740" width="8" style="2" customWidth="1"/>
    <col min="9741" max="9741" width="13.42578125" style="2" customWidth="1"/>
    <col min="9742" max="9742" width="3.85546875" style="2" customWidth="1"/>
    <col min="9743" max="9743" width="5.140625" style="2" customWidth="1"/>
    <col min="9744" max="9745" width="0" style="2" hidden="1" customWidth="1"/>
    <col min="9746" max="9746" width="12.85546875" style="2" customWidth="1"/>
    <col min="9747" max="9747" width="1" style="2" customWidth="1"/>
    <col min="9748" max="9748" width="14.85546875" style="2" customWidth="1"/>
    <col min="9749" max="9749" width="1" style="2" customWidth="1"/>
    <col min="9750" max="9750" width="11.85546875" style="2" customWidth="1"/>
    <col min="9751" max="9751" width="10" style="2" customWidth="1"/>
    <col min="9752" max="9752" width="18" style="2" customWidth="1"/>
    <col min="9753" max="9753" width="13.140625" style="2" customWidth="1"/>
    <col min="9754" max="9767" width="0" style="2" hidden="1" customWidth="1"/>
    <col min="9768" max="9768" width="1.85546875" style="2" customWidth="1"/>
    <col min="9769" max="9769" width="14.140625" style="2" customWidth="1"/>
    <col min="9770" max="9770" width="8.140625" style="2" customWidth="1"/>
    <col min="9771" max="9771" width="21.28515625" style="2" customWidth="1"/>
    <col min="9772" max="9802" width="0" style="2" hidden="1" customWidth="1"/>
    <col min="9803" max="9984" width="11.28515625" style="2"/>
    <col min="9985" max="9985" width="1.7109375" style="2" customWidth="1"/>
    <col min="9986" max="9986" width="5" style="2" customWidth="1"/>
    <col min="9987" max="9987" width="0" style="2" hidden="1" customWidth="1"/>
    <col min="9988" max="9988" width="12.140625" style="2" customWidth="1"/>
    <col min="9989" max="9989" width="14.7109375" style="2" customWidth="1"/>
    <col min="9990" max="9990" width="1" style="2" customWidth="1"/>
    <col min="9991" max="9991" width="11.28515625" style="2" customWidth="1"/>
    <col min="9992" max="9992" width="10.42578125" style="2" customWidth="1"/>
    <col min="9993" max="9993" width="1" style="2" customWidth="1"/>
    <col min="9994" max="9994" width="18" style="2" customWidth="1"/>
    <col min="9995" max="9995" width="13.140625" style="2" customWidth="1"/>
    <col min="9996" max="9996" width="8" style="2" customWidth="1"/>
    <col min="9997" max="9997" width="13.42578125" style="2" customWidth="1"/>
    <col min="9998" max="9998" width="3.85546875" style="2" customWidth="1"/>
    <col min="9999" max="9999" width="5.140625" style="2" customWidth="1"/>
    <col min="10000" max="10001" width="0" style="2" hidden="1" customWidth="1"/>
    <col min="10002" max="10002" width="12.85546875" style="2" customWidth="1"/>
    <col min="10003" max="10003" width="1" style="2" customWidth="1"/>
    <col min="10004" max="10004" width="14.85546875" style="2" customWidth="1"/>
    <col min="10005" max="10005" width="1" style="2" customWidth="1"/>
    <col min="10006" max="10006" width="11.85546875" style="2" customWidth="1"/>
    <col min="10007" max="10007" width="10" style="2" customWidth="1"/>
    <col min="10008" max="10008" width="18" style="2" customWidth="1"/>
    <col min="10009" max="10009" width="13.140625" style="2" customWidth="1"/>
    <col min="10010" max="10023" width="0" style="2" hidden="1" customWidth="1"/>
    <col min="10024" max="10024" width="1.85546875" style="2" customWidth="1"/>
    <col min="10025" max="10025" width="14.140625" style="2" customWidth="1"/>
    <col min="10026" max="10026" width="8.140625" style="2" customWidth="1"/>
    <col min="10027" max="10027" width="21.28515625" style="2" customWidth="1"/>
    <col min="10028" max="10058" width="0" style="2" hidden="1" customWidth="1"/>
    <col min="10059" max="10240" width="11.28515625" style="2"/>
    <col min="10241" max="10241" width="1.7109375" style="2" customWidth="1"/>
    <col min="10242" max="10242" width="5" style="2" customWidth="1"/>
    <col min="10243" max="10243" width="0" style="2" hidden="1" customWidth="1"/>
    <col min="10244" max="10244" width="12.140625" style="2" customWidth="1"/>
    <col min="10245" max="10245" width="14.7109375" style="2" customWidth="1"/>
    <col min="10246" max="10246" width="1" style="2" customWidth="1"/>
    <col min="10247" max="10247" width="11.28515625" style="2" customWidth="1"/>
    <col min="10248" max="10248" width="10.42578125" style="2" customWidth="1"/>
    <col min="10249" max="10249" width="1" style="2" customWidth="1"/>
    <col min="10250" max="10250" width="18" style="2" customWidth="1"/>
    <col min="10251" max="10251" width="13.140625" style="2" customWidth="1"/>
    <col min="10252" max="10252" width="8" style="2" customWidth="1"/>
    <col min="10253" max="10253" width="13.42578125" style="2" customWidth="1"/>
    <col min="10254" max="10254" width="3.85546875" style="2" customWidth="1"/>
    <col min="10255" max="10255" width="5.140625" style="2" customWidth="1"/>
    <col min="10256" max="10257" width="0" style="2" hidden="1" customWidth="1"/>
    <col min="10258" max="10258" width="12.85546875" style="2" customWidth="1"/>
    <col min="10259" max="10259" width="1" style="2" customWidth="1"/>
    <col min="10260" max="10260" width="14.85546875" style="2" customWidth="1"/>
    <col min="10261" max="10261" width="1" style="2" customWidth="1"/>
    <col min="10262" max="10262" width="11.85546875" style="2" customWidth="1"/>
    <col min="10263" max="10263" width="10" style="2" customWidth="1"/>
    <col min="10264" max="10264" width="18" style="2" customWidth="1"/>
    <col min="10265" max="10265" width="13.140625" style="2" customWidth="1"/>
    <col min="10266" max="10279" width="0" style="2" hidden="1" customWidth="1"/>
    <col min="10280" max="10280" width="1.85546875" style="2" customWidth="1"/>
    <col min="10281" max="10281" width="14.140625" style="2" customWidth="1"/>
    <col min="10282" max="10282" width="8.140625" style="2" customWidth="1"/>
    <col min="10283" max="10283" width="21.28515625" style="2" customWidth="1"/>
    <col min="10284" max="10314" width="0" style="2" hidden="1" customWidth="1"/>
    <col min="10315" max="10496" width="11.28515625" style="2"/>
    <col min="10497" max="10497" width="1.7109375" style="2" customWidth="1"/>
    <col min="10498" max="10498" width="5" style="2" customWidth="1"/>
    <col min="10499" max="10499" width="0" style="2" hidden="1" customWidth="1"/>
    <col min="10500" max="10500" width="12.140625" style="2" customWidth="1"/>
    <col min="10501" max="10501" width="14.7109375" style="2" customWidth="1"/>
    <col min="10502" max="10502" width="1" style="2" customWidth="1"/>
    <col min="10503" max="10503" width="11.28515625" style="2" customWidth="1"/>
    <col min="10504" max="10504" width="10.42578125" style="2" customWidth="1"/>
    <col min="10505" max="10505" width="1" style="2" customWidth="1"/>
    <col min="10506" max="10506" width="18" style="2" customWidth="1"/>
    <col min="10507" max="10507" width="13.140625" style="2" customWidth="1"/>
    <col min="10508" max="10508" width="8" style="2" customWidth="1"/>
    <col min="10509" max="10509" width="13.42578125" style="2" customWidth="1"/>
    <col min="10510" max="10510" width="3.85546875" style="2" customWidth="1"/>
    <col min="10511" max="10511" width="5.140625" style="2" customWidth="1"/>
    <col min="10512" max="10513" width="0" style="2" hidden="1" customWidth="1"/>
    <col min="10514" max="10514" width="12.85546875" style="2" customWidth="1"/>
    <col min="10515" max="10515" width="1" style="2" customWidth="1"/>
    <col min="10516" max="10516" width="14.85546875" style="2" customWidth="1"/>
    <col min="10517" max="10517" width="1" style="2" customWidth="1"/>
    <col min="10518" max="10518" width="11.85546875" style="2" customWidth="1"/>
    <col min="10519" max="10519" width="10" style="2" customWidth="1"/>
    <col min="10520" max="10520" width="18" style="2" customWidth="1"/>
    <col min="10521" max="10521" width="13.140625" style="2" customWidth="1"/>
    <col min="10522" max="10535" width="0" style="2" hidden="1" customWidth="1"/>
    <col min="10536" max="10536" width="1.85546875" style="2" customWidth="1"/>
    <col min="10537" max="10537" width="14.140625" style="2" customWidth="1"/>
    <col min="10538" max="10538" width="8.140625" style="2" customWidth="1"/>
    <col min="10539" max="10539" width="21.28515625" style="2" customWidth="1"/>
    <col min="10540" max="10570" width="0" style="2" hidden="1" customWidth="1"/>
    <col min="10571" max="10752" width="11.28515625" style="2"/>
    <col min="10753" max="10753" width="1.7109375" style="2" customWidth="1"/>
    <col min="10754" max="10754" width="5" style="2" customWidth="1"/>
    <col min="10755" max="10755" width="0" style="2" hidden="1" customWidth="1"/>
    <col min="10756" max="10756" width="12.140625" style="2" customWidth="1"/>
    <col min="10757" max="10757" width="14.7109375" style="2" customWidth="1"/>
    <col min="10758" max="10758" width="1" style="2" customWidth="1"/>
    <col min="10759" max="10759" width="11.28515625" style="2" customWidth="1"/>
    <col min="10760" max="10760" width="10.42578125" style="2" customWidth="1"/>
    <col min="10761" max="10761" width="1" style="2" customWidth="1"/>
    <col min="10762" max="10762" width="18" style="2" customWidth="1"/>
    <col min="10763" max="10763" width="13.140625" style="2" customWidth="1"/>
    <col min="10764" max="10764" width="8" style="2" customWidth="1"/>
    <col min="10765" max="10765" width="13.42578125" style="2" customWidth="1"/>
    <col min="10766" max="10766" width="3.85546875" style="2" customWidth="1"/>
    <col min="10767" max="10767" width="5.140625" style="2" customWidth="1"/>
    <col min="10768" max="10769" width="0" style="2" hidden="1" customWidth="1"/>
    <col min="10770" max="10770" width="12.85546875" style="2" customWidth="1"/>
    <col min="10771" max="10771" width="1" style="2" customWidth="1"/>
    <col min="10772" max="10772" width="14.85546875" style="2" customWidth="1"/>
    <col min="10773" max="10773" width="1" style="2" customWidth="1"/>
    <col min="10774" max="10774" width="11.85546875" style="2" customWidth="1"/>
    <col min="10775" max="10775" width="10" style="2" customWidth="1"/>
    <col min="10776" max="10776" width="18" style="2" customWidth="1"/>
    <col min="10777" max="10777" width="13.140625" style="2" customWidth="1"/>
    <col min="10778" max="10791" width="0" style="2" hidden="1" customWidth="1"/>
    <col min="10792" max="10792" width="1.85546875" style="2" customWidth="1"/>
    <col min="10793" max="10793" width="14.140625" style="2" customWidth="1"/>
    <col min="10794" max="10794" width="8.140625" style="2" customWidth="1"/>
    <col min="10795" max="10795" width="21.28515625" style="2" customWidth="1"/>
    <col min="10796" max="10826" width="0" style="2" hidden="1" customWidth="1"/>
    <col min="10827" max="11008" width="11.28515625" style="2"/>
    <col min="11009" max="11009" width="1.7109375" style="2" customWidth="1"/>
    <col min="11010" max="11010" width="5" style="2" customWidth="1"/>
    <col min="11011" max="11011" width="0" style="2" hidden="1" customWidth="1"/>
    <col min="11012" max="11012" width="12.140625" style="2" customWidth="1"/>
    <col min="11013" max="11013" width="14.7109375" style="2" customWidth="1"/>
    <col min="11014" max="11014" width="1" style="2" customWidth="1"/>
    <col min="11015" max="11015" width="11.28515625" style="2" customWidth="1"/>
    <col min="11016" max="11016" width="10.42578125" style="2" customWidth="1"/>
    <col min="11017" max="11017" width="1" style="2" customWidth="1"/>
    <col min="11018" max="11018" width="18" style="2" customWidth="1"/>
    <col min="11019" max="11019" width="13.140625" style="2" customWidth="1"/>
    <col min="11020" max="11020" width="8" style="2" customWidth="1"/>
    <col min="11021" max="11021" width="13.42578125" style="2" customWidth="1"/>
    <col min="11022" max="11022" width="3.85546875" style="2" customWidth="1"/>
    <col min="11023" max="11023" width="5.140625" style="2" customWidth="1"/>
    <col min="11024" max="11025" width="0" style="2" hidden="1" customWidth="1"/>
    <col min="11026" max="11026" width="12.85546875" style="2" customWidth="1"/>
    <col min="11027" max="11027" width="1" style="2" customWidth="1"/>
    <col min="11028" max="11028" width="14.85546875" style="2" customWidth="1"/>
    <col min="11029" max="11029" width="1" style="2" customWidth="1"/>
    <col min="11030" max="11030" width="11.85546875" style="2" customWidth="1"/>
    <col min="11031" max="11031" width="10" style="2" customWidth="1"/>
    <col min="11032" max="11032" width="18" style="2" customWidth="1"/>
    <col min="11033" max="11033" width="13.140625" style="2" customWidth="1"/>
    <col min="11034" max="11047" width="0" style="2" hidden="1" customWidth="1"/>
    <col min="11048" max="11048" width="1.85546875" style="2" customWidth="1"/>
    <col min="11049" max="11049" width="14.140625" style="2" customWidth="1"/>
    <col min="11050" max="11050" width="8.140625" style="2" customWidth="1"/>
    <col min="11051" max="11051" width="21.28515625" style="2" customWidth="1"/>
    <col min="11052" max="11082" width="0" style="2" hidden="1" customWidth="1"/>
    <col min="11083" max="11264" width="11.28515625" style="2"/>
    <col min="11265" max="11265" width="1.7109375" style="2" customWidth="1"/>
    <col min="11266" max="11266" width="5" style="2" customWidth="1"/>
    <col min="11267" max="11267" width="0" style="2" hidden="1" customWidth="1"/>
    <col min="11268" max="11268" width="12.140625" style="2" customWidth="1"/>
    <col min="11269" max="11269" width="14.7109375" style="2" customWidth="1"/>
    <col min="11270" max="11270" width="1" style="2" customWidth="1"/>
    <col min="11271" max="11271" width="11.28515625" style="2" customWidth="1"/>
    <col min="11272" max="11272" width="10.42578125" style="2" customWidth="1"/>
    <col min="11273" max="11273" width="1" style="2" customWidth="1"/>
    <col min="11274" max="11274" width="18" style="2" customWidth="1"/>
    <col min="11275" max="11275" width="13.140625" style="2" customWidth="1"/>
    <col min="11276" max="11276" width="8" style="2" customWidth="1"/>
    <col min="11277" max="11277" width="13.42578125" style="2" customWidth="1"/>
    <col min="11278" max="11278" width="3.85546875" style="2" customWidth="1"/>
    <col min="11279" max="11279" width="5.140625" style="2" customWidth="1"/>
    <col min="11280" max="11281" width="0" style="2" hidden="1" customWidth="1"/>
    <col min="11282" max="11282" width="12.85546875" style="2" customWidth="1"/>
    <col min="11283" max="11283" width="1" style="2" customWidth="1"/>
    <col min="11284" max="11284" width="14.85546875" style="2" customWidth="1"/>
    <col min="11285" max="11285" width="1" style="2" customWidth="1"/>
    <col min="11286" max="11286" width="11.85546875" style="2" customWidth="1"/>
    <col min="11287" max="11287" width="10" style="2" customWidth="1"/>
    <col min="11288" max="11288" width="18" style="2" customWidth="1"/>
    <col min="11289" max="11289" width="13.140625" style="2" customWidth="1"/>
    <col min="11290" max="11303" width="0" style="2" hidden="1" customWidth="1"/>
    <col min="11304" max="11304" width="1.85546875" style="2" customWidth="1"/>
    <col min="11305" max="11305" width="14.140625" style="2" customWidth="1"/>
    <col min="11306" max="11306" width="8.140625" style="2" customWidth="1"/>
    <col min="11307" max="11307" width="21.28515625" style="2" customWidth="1"/>
    <col min="11308" max="11338" width="0" style="2" hidden="1" customWidth="1"/>
    <col min="11339" max="11520" width="11.28515625" style="2"/>
    <col min="11521" max="11521" width="1.7109375" style="2" customWidth="1"/>
    <col min="11522" max="11522" width="5" style="2" customWidth="1"/>
    <col min="11523" max="11523" width="0" style="2" hidden="1" customWidth="1"/>
    <col min="11524" max="11524" width="12.140625" style="2" customWidth="1"/>
    <col min="11525" max="11525" width="14.7109375" style="2" customWidth="1"/>
    <col min="11526" max="11526" width="1" style="2" customWidth="1"/>
    <col min="11527" max="11527" width="11.28515625" style="2" customWidth="1"/>
    <col min="11528" max="11528" width="10.42578125" style="2" customWidth="1"/>
    <col min="11529" max="11529" width="1" style="2" customWidth="1"/>
    <col min="11530" max="11530" width="18" style="2" customWidth="1"/>
    <col min="11531" max="11531" width="13.140625" style="2" customWidth="1"/>
    <col min="11532" max="11532" width="8" style="2" customWidth="1"/>
    <col min="11533" max="11533" width="13.42578125" style="2" customWidth="1"/>
    <col min="11534" max="11534" width="3.85546875" style="2" customWidth="1"/>
    <col min="11535" max="11535" width="5.140625" style="2" customWidth="1"/>
    <col min="11536" max="11537" width="0" style="2" hidden="1" customWidth="1"/>
    <col min="11538" max="11538" width="12.85546875" style="2" customWidth="1"/>
    <col min="11539" max="11539" width="1" style="2" customWidth="1"/>
    <col min="11540" max="11540" width="14.85546875" style="2" customWidth="1"/>
    <col min="11541" max="11541" width="1" style="2" customWidth="1"/>
    <col min="11542" max="11542" width="11.85546875" style="2" customWidth="1"/>
    <col min="11543" max="11543" width="10" style="2" customWidth="1"/>
    <col min="11544" max="11544" width="18" style="2" customWidth="1"/>
    <col min="11545" max="11545" width="13.140625" style="2" customWidth="1"/>
    <col min="11546" max="11559" width="0" style="2" hidden="1" customWidth="1"/>
    <col min="11560" max="11560" width="1.85546875" style="2" customWidth="1"/>
    <col min="11561" max="11561" width="14.140625" style="2" customWidth="1"/>
    <col min="11562" max="11562" width="8.140625" style="2" customWidth="1"/>
    <col min="11563" max="11563" width="21.28515625" style="2" customWidth="1"/>
    <col min="11564" max="11594" width="0" style="2" hidden="1" customWidth="1"/>
    <col min="11595" max="11776" width="11.28515625" style="2"/>
    <col min="11777" max="11777" width="1.7109375" style="2" customWidth="1"/>
    <col min="11778" max="11778" width="5" style="2" customWidth="1"/>
    <col min="11779" max="11779" width="0" style="2" hidden="1" customWidth="1"/>
    <col min="11780" max="11780" width="12.140625" style="2" customWidth="1"/>
    <col min="11781" max="11781" width="14.7109375" style="2" customWidth="1"/>
    <col min="11782" max="11782" width="1" style="2" customWidth="1"/>
    <col min="11783" max="11783" width="11.28515625" style="2" customWidth="1"/>
    <col min="11784" max="11784" width="10.42578125" style="2" customWidth="1"/>
    <col min="11785" max="11785" width="1" style="2" customWidth="1"/>
    <col min="11786" max="11786" width="18" style="2" customWidth="1"/>
    <col min="11787" max="11787" width="13.140625" style="2" customWidth="1"/>
    <col min="11788" max="11788" width="8" style="2" customWidth="1"/>
    <col min="11789" max="11789" width="13.42578125" style="2" customWidth="1"/>
    <col min="11790" max="11790" width="3.85546875" style="2" customWidth="1"/>
    <col min="11791" max="11791" width="5.140625" style="2" customWidth="1"/>
    <col min="11792" max="11793" width="0" style="2" hidden="1" customWidth="1"/>
    <col min="11794" max="11794" width="12.85546875" style="2" customWidth="1"/>
    <col min="11795" max="11795" width="1" style="2" customWidth="1"/>
    <col min="11796" max="11796" width="14.85546875" style="2" customWidth="1"/>
    <col min="11797" max="11797" width="1" style="2" customWidth="1"/>
    <col min="11798" max="11798" width="11.85546875" style="2" customWidth="1"/>
    <col min="11799" max="11799" width="10" style="2" customWidth="1"/>
    <col min="11800" max="11800" width="18" style="2" customWidth="1"/>
    <col min="11801" max="11801" width="13.140625" style="2" customWidth="1"/>
    <col min="11802" max="11815" width="0" style="2" hidden="1" customWidth="1"/>
    <col min="11816" max="11816" width="1.85546875" style="2" customWidth="1"/>
    <col min="11817" max="11817" width="14.140625" style="2" customWidth="1"/>
    <col min="11818" max="11818" width="8.140625" style="2" customWidth="1"/>
    <col min="11819" max="11819" width="21.28515625" style="2" customWidth="1"/>
    <col min="11820" max="11850" width="0" style="2" hidden="1" customWidth="1"/>
    <col min="11851" max="12032" width="11.28515625" style="2"/>
    <col min="12033" max="12033" width="1.7109375" style="2" customWidth="1"/>
    <col min="12034" max="12034" width="5" style="2" customWidth="1"/>
    <col min="12035" max="12035" width="0" style="2" hidden="1" customWidth="1"/>
    <col min="12036" max="12036" width="12.140625" style="2" customWidth="1"/>
    <col min="12037" max="12037" width="14.7109375" style="2" customWidth="1"/>
    <col min="12038" max="12038" width="1" style="2" customWidth="1"/>
    <col min="12039" max="12039" width="11.28515625" style="2" customWidth="1"/>
    <col min="12040" max="12040" width="10.42578125" style="2" customWidth="1"/>
    <col min="12041" max="12041" width="1" style="2" customWidth="1"/>
    <col min="12042" max="12042" width="18" style="2" customWidth="1"/>
    <col min="12043" max="12043" width="13.140625" style="2" customWidth="1"/>
    <col min="12044" max="12044" width="8" style="2" customWidth="1"/>
    <col min="12045" max="12045" width="13.42578125" style="2" customWidth="1"/>
    <col min="12046" max="12046" width="3.85546875" style="2" customWidth="1"/>
    <col min="12047" max="12047" width="5.140625" style="2" customWidth="1"/>
    <col min="12048" max="12049" width="0" style="2" hidden="1" customWidth="1"/>
    <col min="12050" max="12050" width="12.85546875" style="2" customWidth="1"/>
    <col min="12051" max="12051" width="1" style="2" customWidth="1"/>
    <col min="12052" max="12052" width="14.85546875" style="2" customWidth="1"/>
    <col min="12053" max="12053" width="1" style="2" customWidth="1"/>
    <col min="12054" max="12054" width="11.85546875" style="2" customWidth="1"/>
    <col min="12055" max="12055" width="10" style="2" customWidth="1"/>
    <col min="12056" max="12056" width="18" style="2" customWidth="1"/>
    <col min="12057" max="12057" width="13.140625" style="2" customWidth="1"/>
    <col min="12058" max="12071" width="0" style="2" hidden="1" customWidth="1"/>
    <col min="12072" max="12072" width="1.85546875" style="2" customWidth="1"/>
    <col min="12073" max="12073" width="14.140625" style="2" customWidth="1"/>
    <col min="12074" max="12074" width="8.140625" style="2" customWidth="1"/>
    <col min="12075" max="12075" width="21.28515625" style="2" customWidth="1"/>
    <col min="12076" max="12106" width="0" style="2" hidden="1" customWidth="1"/>
    <col min="12107" max="12288" width="11.28515625" style="2"/>
    <col min="12289" max="12289" width="1.7109375" style="2" customWidth="1"/>
    <col min="12290" max="12290" width="5" style="2" customWidth="1"/>
    <col min="12291" max="12291" width="0" style="2" hidden="1" customWidth="1"/>
    <col min="12292" max="12292" width="12.140625" style="2" customWidth="1"/>
    <col min="12293" max="12293" width="14.7109375" style="2" customWidth="1"/>
    <col min="12294" max="12294" width="1" style="2" customWidth="1"/>
    <col min="12295" max="12295" width="11.28515625" style="2" customWidth="1"/>
    <col min="12296" max="12296" width="10.42578125" style="2" customWidth="1"/>
    <col min="12297" max="12297" width="1" style="2" customWidth="1"/>
    <col min="12298" max="12298" width="18" style="2" customWidth="1"/>
    <col min="12299" max="12299" width="13.140625" style="2" customWidth="1"/>
    <col min="12300" max="12300" width="8" style="2" customWidth="1"/>
    <col min="12301" max="12301" width="13.42578125" style="2" customWidth="1"/>
    <col min="12302" max="12302" width="3.85546875" style="2" customWidth="1"/>
    <col min="12303" max="12303" width="5.140625" style="2" customWidth="1"/>
    <col min="12304" max="12305" width="0" style="2" hidden="1" customWidth="1"/>
    <col min="12306" max="12306" width="12.85546875" style="2" customWidth="1"/>
    <col min="12307" max="12307" width="1" style="2" customWidth="1"/>
    <col min="12308" max="12308" width="14.85546875" style="2" customWidth="1"/>
    <col min="12309" max="12309" width="1" style="2" customWidth="1"/>
    <col min="12310" max="12310" width="11.85546875" style="2" customWidth="1"/>
    <col min="12311" max="12311" width="10" style="2" customWidth="1"/>
    <col min="12312" max="12312" width="18" style="2" customWidth="1"/>
    <col min="12313" max="12313" width="13.140625" style="2" customWidth="1"/>
    <col min="12314" max="12327" width="0" style="2" hidden="1" customWidth="1"/>
    <col min="12328" max="12328" width="1.85546875" style="2" customWidth="1"/>
    <col min="12329" max="12329" width="14.140625" style="2" customWidth="1"/>
    <col min="12330" max="12330" width="8.140625" style="2" customWidth="1"/>
    <col min="12331" max="12331" width="21.28515625" style="2" customWidth="1"/>
    <col min="12332" max="12362" width="0" style="2" hidden="1" customWidth="1"/>
    <col min="12363" max="12544" width="11.28515625" style="2"/>
    <col min="12545" max="12545" width="1.7109375" style="2" customWidth="1"/>
    <col min="12546" max="12546" width="5" style="2" customWidth="1"/>
    <col min="12547" max="12547" width="0" style="2" hidden="1" customWidth="1"/>
    <col min="12548" max="12548" width="12.140625" style="2" customWidth="1"/>
    <col min="12549" max="12549" width="14.7109375" style="2" customWidth="1"/>
    <col min="12550" max="12550" width="1" style="2" customWidth="1"/>
    <col min="12551" max="12551" width="11.28515625" style="2" customWidth="1"/>
    <col min="12552" max="12552" width="10.42578125" style="2" customWidth="1"/>
    <col min="12553" max="12553" width="1" style="2" customWidth="1"/>
    <col min="12554" max="12554" width="18" style="2" customWidth="1"/>
    <col min="12555" max="12555" width="13.140625" style="2" customWidth="1"/>
    <col min="12556" max="12556" width="8" style="2" customWidth="1"/>
    <col min="12557" max="12557" width="13.42578125" style="2" customWidth="1"/>
    <col min="12558" max="12558" width="3.85546875" style="2" customWidth="1"/>
    <col min="12559" max="12559" width="5.140625" style="2" customWidth="1"/>
    <col min="12560" max="12561" width="0" style="2" hidden="1" customWidth="1"/>
    <col min="12562" max="12562" width="12.85546875" style="2" customWidth="1"/>
    <col min="12563" max="12563" width="1" style="2" customWidth="1"/>
    <col min="12564" max="12564" width="14.85546875" style="2" customWidth="1"/>
    <col min="12565" max="12565" width="1" style="2" customWidth="1"/>
    <col min="12566" max="12566" width="11.85546875" style="2" customWidth="1"/>
    <col min="12567" max="12567" width="10" style="2" customWidth="1"/>
    <col min="12568" max="12568" width="18" style="2" customWidth="1"/>
    <col min="12569" max="12569" width="13.140625" style="2" customWidth="1"/>
    <col min="12570" max="12583" width="0" style="2" hidden="1" customWidth="1"/>
    <col min="12584" max="12584" width="1.85546875" style="2" customWidth="1"/>
    <col min="12585" max="12585" width="14.140625" style="2" customWidth="1"/>
    <col min="12586" max="12586" width="8.140625" style="2" customWidth="1"/>
    <col min="12587" max="12587" width="21.28515625" style="2" customWidth="1"/>
    <col min="12588" max="12618" width="0" style="2" hidden="1" customWidth="1"/>
    <col min="12619" max="12800" width="11.28515625" style="2"/>
    <col min="12801" max="12801" width="1.7109375" style="2" customWidth="1"/>
    <col min="12802" max="12802" width="5" style="2" customWidth="1"/>
    <col min="12803" max="12803" width="0" style="2" hidden="1" customWidth="1"/>
    <col min="12804" max="12804" width="12.140625" style="2" customWidth="1"/>
    <col min="12805" max="12805" width="14.7109375" style="2" customWidth="1"/>
    <col min="12806" max="12806" width="1" style="2" customWidth="1"/>
    <col min="12807" max="12807" width="11.28515625" style="2" customWidth="1"/>
    <col min="12808" max="12808" width="10.42578125" style="2" customWidth="1"/>
    <col min="12809" max="12809" width="1" style="2" customWidth="1"/>
    <col min="12810" max="12810" width="18" style="2" customWidth="1"/>
    <col min="12811" max="12811" width="13.140625" style="2" customWidth="1"/>
    <col min="12812" max="12812" width="8" style="2" customWidth="1"/>
    <col min="12813" max="12813" width="13.42578125" style="2" customWidth="1"/>
    <col min="12814" max="12814" width="3.85546875" style="2" customWidth="1"/>
    <col min="12815" max="12815" width="5.140625" style="2" customWidth="1"/>
    <col min="12816" max="12817" width="0" style="2" hidden="1" customWidth="1"/>
    <col min="12818" max="12818" width="12.85546875" style="2" customWidth="1"/>
    <col min="12819" max="12819" width="1" style="2" customWidth="1"/>
    <col min="12820" max="12820" width="14.85546875" style="2" customWidth="1"/>
    <col min="12821" max="12821" width="1" style="2" customWidth="1"/>
    <col min="12822" max="12822" width="11.85546875" style="2" customWidth="1"/>
    <col min="12823" max="12823" width="10" style="2" customWidth="1"/>
    <col min="12824" max="12824" width="18" style="2" customWidth="1"/>
    <col min="12825" max="12825" width="13.140625" style="2" customWidth="1"/>
    <col min="12826" max="12839" width="0" style="2" hidden="1" customWidth="1"/>
    <col min="12840" max="12840" width="1.85546875" style="2" customWidth="1"/>
    <col min="12841" max="12841" width="14.140625" style="2" customWidth="1"/>
    <col min="12842" max="12842" width="8.140625" style="2" customWidth="1"/>
    <col min="12843" max="12843" width="21.28515625" style="2" customWidth="1"/>
    <col min="12844" max="12874" width="0" style="2" hidden="1" customWidth="1"/>
    <col min="12875" max="13056" width="11.28515625" style="2"/>
    <col min="13057" max="13057" width="1.7109375" style="2" customWidth="1"/>
    <col min="13058" max="13058" width="5" style="2" customWidth="1"/>
    <col min="13059" max="13059" width="0" style="2" hidden="1" customWidth="1"/>
    <col min="13060" max="13060" width="12.140625" style="2" customWidth="1"/>
    <col min="13061" max="13061" width="14.7109375" style="2" customWidth="1"/>
    <col min="13062" max="13062" width="1" style="2" customWidth="1"/>
    <col min="13063" max="13063" width="11.28515625" style="2" customWidth="1"/>
    <col min="13064" max="13064" width="10.42578125" style="2" customWidth="1"/>
    <col min="13065" max="13065" width="1" style="2" customWidth="1"/>
    <col min="13066" max="13066" width="18" style="2" customWidth="1"/>
    <col min="13067" max="13067" width="13.140625" style="2" customWidth="1"/>
    <col min="13068" max="13068" width="8" style="2" customWidth="1"/>
    <col min="13069" max="13069" width="13.42578125" style="2" customWidth="1"/>
    <col min="13070" max="13070" width="3.85546875" style="2" customWidth="1"/>
    <col min="13071" max="13071" width="5.140625" style="2" customWidth="1"/>
    <col min="13072" max="13073" width="0" style="2" hidden="1" customWidth="1"/>
    <col min="13074" max="13074" width="12.85546875" style="2" customWidth="1"/>
    <col min="13075" max="13075" width="1" style="2" customWidth="1"/>
    <col min="13076" max="13076" width="14.85546875" style="2" customWidth="1"/>
    <col min="13077" max="13077" width="1" style="2" customWidth="1"/>
    <col min="13078" max="13078" width="11.85546875" style="2" customWidth="1"/>
    <col min="13079" max="13079" width="10" style="2" customWidth="1"/>
    <col min="13080" max="13080" width="18" style="2" customWidth="1"/>
    <col min="13081" max="13081" width="13.140625" style="2" customWidth="1"/>
    <col min="13082" max="13095" width="0" style="2" hidden="1" customWidth="1"/>
    <col min="13096" max="13096" width="1.85546875" style="2" customWidth="1"/>
    <col min="13097" max="13097" width="14.140625" style="2" customWidth="1"/>
    <col min="13098" max="13098" width="8.140625" style="2" customWidth="1"/>
    <col min="13099" max="13099" width="21.28515625" style="2" customWidth="1"/>
    <col min="13100" max="13130" width="0" style="2" hidden="1" customWidth="1"/>
    <col min="13131" max="13312" width="11.28515625" style="2"/>
    <col min="13313" max="13313" width="1.7109375" style="2" customWidth="1"/>
    <col min="13314" max="13314" width="5" style="2" customWidth="1"/>
    <col min="13315" max="13315" width="0" style="2" hidden="1" customWidth="1"/>
    <col min="13316" max="13316" width="12.140625" style="2" customWidth="1"/>
    <col min="13317" max="13317" width="14.7109375" style="2" customWidth="1"/>
    <col min="13318" max="13318" width="1" style="2" customWidth="1"/>
    <col min="13319" max="13319" width="11.28515625" style="2" customWidth="1"/>
    <col min="13320" max="13320" width="10.42578125" style="2" customWidth="1"/>
    <col min="13321" max="13321" width="1" style="2" customWidth="1"/>
    <col min="13322" max="13322" width="18" style="2" customWidth="1"/>
    <col min="13323" max="13323" width="13.140625" style="2" customWidth="1"/>
    <col min="13324" max="13324" width="8" style="2" customWidth="1"/>
    <col min="13325" max="13325" width="13.42578125" style="2" customWidth="1"/>
    <col min="13326" max="13326" width="3.85546875" style="2" customWidth="1"/>
    <col min="13327" max="13327" width="5.140625" style="2" customWidth="1"/>
    <col min="13328" max="13329" width="0" style="2" hidden="1" customWidth="1"/>
    <col min="13330" max="13330" width="12.85546875" style="2" customWidth="1"/>
    <col min="13331" max="13331" width="1" style="2" customWidth="1"/>
    <col min="13332" max="13332" width="14.85546875" style="2" customWidth="1"/>
    <col min="13333" max="13333" width="1" style="2" customWidth="1"/>
    <col min="13334" max="13334" width="11.85546875" style="2" customWidth="1"/>
    <col min="13335" max="13335" width="10" style="2" customWidth="1"/>
    <col min="13336" max="13336" width="18" style="2" customWidth="1"/>
    <col min="13337" max="13337" width="13.140625" style="2" customWidth="1"/>
    <col min="13338" max="13351" width="0" style="2" hidden="1" customWidth="1"/>
    <col min="13352" max="13352" width="1.85546875" style="2" customWidth="1"/>
    <col min="13353" max="13353" width="14.140625" style="2" customWidth="1"/>
    <col min="13354" max="13354" width="8.140625" style="2" customWidth="1"/>
    <col min="13355" max="13355" width="21.28515625" style="2" customWidth="1"/>
    <col min="13356" max="13386" width="0" style="2" hidden="1" customWidth="1"/>
    <col min="13387" max="13568" width="11.28515625" style="2"/>
    <col min="13569" max="13569" width="1.7109375" style="2" customWidth="1"/>
    <col min="13570" max="13570" width="5" style="2" customWidth="1"/>
    <col min="13571" max="13571" width="0" style="2" hidden="1" customWidth="1"/>
    <col min="13572" max="13572" width="12.140625" style="2" customWidth="1"/>
    <col min="13573" max="13573" width="14.7109375" style="2" customWidth="1"/>
    <col min="13574" max="13574" width="1" style="2" customWidth="1"/>
    <col min="13575" max="13575" width="11.28515625" style="2" customWidth="1"/>
    <col min="13576" max="13576" width="10.42578125" style="2" customWidth="1"/>
    <col min="13577" max="13577" width="1" style="2" customWidth="1"/>
    <col min="13578" max="13578" width="18" style="2" customWidth="1"/>
    <col min="13579" max="13579" width="13.140625" style="2" customWidth="1"/>
    <col min="13580" max="13580" width="8" style="2" customWidth="1"/>
    <col min="13581" max="13581" width="13.42578125" style="2" customWidth="1"/>
    <col min="13582" max="13582" width="3.85546875" style="2" customWidth="1"/>
    <col min="13583" max="13583" width="5.140625" style="2" customWidth="1"/>
    <col min="13584" max="13585" width="0" style="2" hidden="1" customWidth="1"/>
    <col min="13586" max="13586" width="12.85546875" style="2" customWidth="1"/>
    <col min="13587" max="13587" width="1" style="2" customWidth="1"/>
    <col min="13588" max="13588" width="14.85546875" style="2" customWidth="1"/>
    <col min="13589" max="13589" width="1" style="2" customWidth="1"/>
    <col min="13590" max="13590" width="11.85546875" style="2" customWidth="1"/>
    <col min="13591" max="13591" width="10" style="2" customWidth="1"/>
    <col min="13592" max="13592" width="18" style="2" customWidth="1"/>
    <col min="13593" max="13593" width="13.140625" style="2" customWidth="1"/>
    <col min="13594" max="13607" width="0" style="2" hidden="1" customWidth="1"/>
    <col min="13608" max="13608" width="1.85546875" style="2" customWidth="1"/>
    <col min="13609" max="13609" width="14.140625" style="2" customWidth="1"/>
    <col min="13610" max="13610" width="8.140625" style="2" customWidth="1"/>
    <col min="13611" max="13611" width="21.28515625" style="2" customWidth="1"/>
    <col min="13612" max="13642" width="0" style="2" hidden="1" customWidth="1"/>
    <col min="13643" max="13824" width="11.28515625" style="2"/>
    <col min="13825" max="13825" width="1.7109375" style="2" customWidth="1"/>
    <col min="13826" max="13826" width="5" style="2" customWidth="1"/>
    <col min="13827" max="13827" width="0" style="2" hidden="1" customWidth="1"/>
    <col min="13828" max="13828" width="12.140625" style="2" customWidth="1"/>
    <col min="13829" max="13829" width="14.7109375" style="2" customWidth="1"/>
    <col min="13830" max="13830" width="1" style="2" customWidth="1"/>
    <col min="13831" max="13831" width="11.28515625" style="2" customWidth="1"/>
    <col min="13832" max="13832" width="10.42578125" style="2" customWidth="1"/>
    <col min="13833" max="13833" width="1" style="2" customWidth="1"/>
    <col min="13834" max="13834" width="18" style="2" customWidth="1"/>
    <col min="13835" max="13835" width="13.140625" style="2" customWidth="1"/>
    <col min="13836" max="13836" width="8" style="2" customWidth="1"/>
    <col min="13837" max="13837" width="13.42578125" style="2" customWidth="1"/>
    <col min="13838" max="13838" width="3.85546875" style="2" customWidth="1"/>
    <col min="13839" max="13839" width="5.140625" style="2" customWidth="1"/>
    <col min="13840" max="13841" width="0" style="2" hidden="1" customWidth="1"/>
    <col min="13842" max="13842" width="12.85546875" style="2" customWidth="1"/>
    <col min="13843" max="13843" width="1" style="2" customWidth="1"/>
    <col min="13844" max="13844" width="14.85546875" style="2" customWidth="1"/>
    <col min="13845" max="13845" width="1" style="2" customWidth="1"/>
    <col min="13846" max="13846" width="11.85546875" style="2" customWidth="1"/>
    <col min="13847" max="13847" width="10" style="2" customWidth="1"/>
    <col min="13848" max="13848" width="18" style="2" customWidth="1"/>
    <col min="13849" max="13849" width="13.140625" style="2" customWidth="1"/>
    <col min="13850" max="13863" width="0" style="2" hidden="1" customWidth="1"/>
    <col min="13864" max="13864" width="1.85546875" style="2" customWidth="1"/>
    <col min="13865" max="13865" width="14.140625" style="2" customWidth="1"/>
    <col min="13866" max="13866" width="8.140625" style="2" customWidth="1"/>
    <col min="13867" max="13867" width="21.28515625" style="2" customWidth="1"/>
    <col min="13868" max="13898" width="0" style="2" hidden="1" customWidth="1"/>
    <col min="13899" max="14080" width="11.28515625" style="2"/>
    <col min="14081" max="14081" width="1.7109375" style="2" customWidth="1"/>
    <col min="14082" max="14082" width="5" style="2" customWidth="1"/>
    <col min="14083" max="14083" width="0" style="2" hidden="1" customWidth="1"/>
    <col min="14084" max="14084" width="12.140625" style="2" customWidth="1"/>
    <col min="14085" max="14085" width="14.7109375" style="2" customWidth="1"/>
    <col min="14086" max="14086" width="1" style="2" customWidth="1"/>
    <col min="14087" max="14087" width="11.28515625" style="2" customWidth="1"/>
    <col min="14088" max="14088" width="10.42578125" style="2" customWidth="1"/>
    <col min="14089" max="14089" width="1" style="2" customWidth="1"/>
    <col min="14090" max="14090" width="18" style="2" customWidth="1"/>
    <col min="14091" max="14091" width="13.140625" style="2" customWidth="1"/>
    <col min="14092" max="14092" width="8" style="2" customWidth="1"/>
    <col min="14093" max="14093" width="13.42578125" style="2" customWidth="1"/>
    <col min="14094" max="14094" width="3.85546875" style="2" customWidth="1"/>
    <col min="14095" max="14095" width="5.140625" style="2" customWidth="1"/>
    <col min="14096" max="14097" width="0" style="2" hidden="1" customWidth="1"/>
    <col min="14098" max="14098" width="12.85546875" style="2" customWidth="1"/>
    <col min="14099" max="14099" width="1" style="2" customWidth="1"/>
    <col min="14100" max="14100" width="14.85546875" style="2" customWidth="1"/>
    <col min="14101" max="14101" width="1" style="2" customWidth="1"/>
    <col min="14102" max="14102" width="11.85546875" style="2" customWidth="1"/>
    <col min="14103" max="14103" width="10" style="2" customWidth="1"/>
    <col min="14104" max="14104" width="18" style="2" customWidth="1"/>
    <col min="14105" max="14105" width="13.140625" style="2" customWidth="1"/>
    <col min="14106" max="14119" width="0" style="2" hidden="1" customWidth="1"/>
    <col min="14120" max="14120" width="1.85546875" style="2" customWidth="1"/>
    <col min="14121" max="14121" width="14.140625" style="2" customWidth="1"/>
    <col min="14122" max="14122" width="8.140625" style="2" customWidth="1"/>
    <col min="14123" max="14123" width="21.28515625" style="2" customWidth="1"/>
    <col min="14124" max="14154" width="0" style="2" hidden="1" customWidth="1"/>
    <col min="14155" max="14336" width="11.28515625" style="2"/>
    <col min="14337" max="14337" width="1.7109375" style="2" customWidth="1"/>
    <col min="14338" max="14338" width="5" style="2" customWidth="1"/>
    <col min="14339" max="14339" width="0" style="2" hidden="1" customWidth="1"/>
    <col min="14340" max="14340" width="12.140625" style="2" customWidth="1"/>
    <col min="14341" max="14341" width="14.7109375" style="2" customWidth="1"/>
    <col min="14342" max="14342" width="1" style="2" customWidth="1"/>
    <col min="14343" max="14343" width="11.28515625" style="2" customWidth="1"/>
    <col min="14344" max="14344" width="10.42578125" style="2" customWidth="1"/>
    <col min="14345" max="14345" width="1" style="2" customWidth="1"/>
    <col min="14346" max="14346" width="18" style="2" customWidth="1"/>
    <col min="14347" max="14347" width="13.140625" style="2" customWidth="1"/>
    <col min="14348" max="14348" width="8" style="2" customWidth="1"/>
    <col min="14349" max="14349" width="13.42578125" style="2" customWidth="1"/>
    <col min="14350" max="14350" width="3.85546875" style="2" customWidth="1"/>
    <col min="14351" max="14351" width="5.140625" style="2" customWidth="1"/>
    <col min="14352" max="14353" width="0" style="2" hidden="1" customWidth="1"/>
    <col min="14354" max="14354" width="12.85546875" style="2" customWidth="1"/>
    <col min="14355" max="14355" width="1" style="2" customWidth="1"/>
    <col min="14356" max="14356" width="14.85546875" style="2" customWidth="1"/>
    <col min="14357" max="14357" width="1" style="2" customWidth="1"/>
    <col min="14358" max="14358" width="11.85546875" style="2" customWidth="1"/>
    <col min="14359" max="14359" width="10" style="2" customWidth="1"/>
    <col min="14360" max="14360" width="18" style="2" customWidth="1"/>
    <col min="14361" max="14361" width="13.140625" style="2" customWidth="1"/>
    <col min="14362" max="14375" width="0" style="2" hidden="1" customWidth="1"/>
    <col min="14376" max="14376" width="1.85546875" style="2" customWidth="1"/>
    <col min="14377" max="14377" width="14.140625" style="2" customWidth="1"/>
    <col min="14378" max="14378" width="8.140625" style="2" customWidth="1"/>
    <col min="14379" max="14379" width="21.28515625" style="2" customWidth="1"/>
    <col min="14380" max="14410" width="0" style="2" hidden="1" customWidth="1"/>
    <col min="14411" max="14592" width="11.28515625" style="2"/>
    <col min="14593" max="14593" width="1.7109375" style="2" customWidth="1"/>
    <col min="14594" max="14594" width="5" style="2" customWidth="1"/>
    <col min="14595" max="14595" width="0" style="2" hidden="1" customWidth="1"/>
    <col min="14596" max="14596" width="12.140625" style="2" customWidth="1"/>
    <col min="14597" max="14597" width="14.7109375" style="2" customWidth="1"/>
    <col min="14598" max="14598" width="1" style="2" customWidth="1"/>
    <col min="14599" max="14599" width="11.28515625" style="2" customWidth="1"/>
    <col min="14600" max="14600" width="10.42578125" style="2" customWidth="1"/>
    <col min="14601" max="14601" width="1" style="2" customWidth="1"/>
    <col min="14602" max="14602" width="18" style="2" customWidth="1"/>
    <col min="14603" max="14603" width="13.140625" style="2" customWidth="1"/>
    <col min="14604" max="14604" width="8" style="2" customWidth="1"/>
    <col min="14605" max="14605" width="13.42578125" style="2" customWidth="1"/>
    <col min="14606" max="14606" width="3.85546875" style="2" customWidth="1"/>
    <col min="14607" max="14607" width="5.140625" style="2" customWidth="1"/>
    <col min="14608" max="14609" width="0" style="2" hidden="1" customWidth="1"/>
    <col min="14610" max="14610" width="12.85546875" style="2" customWidth="1"/>
    <col min="14611" max="14611" width="1" style="2" customWidth="1"/>
    <col min="14612" max="14612" width="14.85546875" style="2" customWidth="1"/>
    <col min="14613" max="14613" width="1" style="2" customWidth="1"/>
    <col min="14614" max="14614" width="11.85546875" style="2" customWidth="1"/>
    <col min="14615" max="14615" width="10" style="2" customWidth="1"/>
    <col min="14616" max="14616" width="18" style="2" customWidth="1"/>
    <col min="14617" max="14617" width="13.140625" style="2" customWidth="1"/>
    <col min="14618" max="14631" width="0" style="2" hidden="1" customWidth="1"/>
    <col min="14632" max="14632" width="1.85546875" style="2" customWidth="1"/>
    <col min="14633" max="14633" width="14.140625" style="2" customWidth="1"/>
    <col min="14634" max="14634" width="8.140625" style="2" customWidth="1"/>
    <col min="14635" max="14635" width="21.28515625" style="2" customWidth="1"/>
    <col min="14636" max="14666" width="0" style="2" hidden="1" customWidth="1"/>
    <col min="14667" max="14848" width="11.28515625" style="2"/>
    <col min="14849" max="14849" width="1.7109375" style="2" customWidth="1"/>
    <col min="14850" max="14850" width="5" style="2" customWidth="1"/>
    <col min="14851" max="14851" width="0" style="2" hidden="1" customWidth="1"/>
    <col min="14852" max="14852" width="12.140625" style="2" customWidth="1"/>
    <col min="14853" max="14853" width="14.7109375" style="2" customWidth="1"/>
    <col min="14854" max="14854" width="1" style="2" customWidth="1"/>
    <col min="14855" max="14855" width="11.28515625" style="2" customWidth="1"/>
    <col min="14856" max="14856" width="10.42578125" style="2" customWidth="1"/>
    <col min="14857" max="14857" width="1" style="2" customWidth="1"/>
    <col min="14858" max="14858" width="18" style="2" customWidth="1"/>
    <col min="14859" max="14859" width="13.140625" style="2" customWidth="1"/>
    <col min="14860" max="14860" width="8" style="2" customWidth="1"/>
    <col min="14861" max="14861" width="13.42578125" style="2" customWidth="1"/>
    <col min="14862" max="14862" width="3.85546875" style="2" customWidth="1"/>
    <col min="14863" max="14863" width="5.140625" style="2" customWidth="1"/>
    <col min="14864" max="14865" width="0" style="2" hidden="1" customWidth="1"/>
    <col min="14866" max="14866" width="12.85546875" style="2" customWidth="1"/>
    <col min="14867" max="14867" width="1" style="2" customWidth="1"/>
    <col min="14868" max="14868" width="14.85546875" style="2" customWidth="1"/>
    <col min="14869" max="14869" width="1" style="2" customWidth="1"/>
    <col min="14870" max="14870" width="11.85546875" style="2" customWidth="1"/>
    <col min="14871" max="14871" width="10" style="2" customWidth="1"/>
    <col min="14872" max="14872" width="18" style="2" customWidth="1"/>
    <col min="14873" max="14873" width="13.140625" style="2" customWidth="1"/>
    <col min="14874" max="14887" width="0" style="2" hidden="1" customWidth="1"/>
    <col min="14888" max="14888" width="1.85546875" style="2" customWidth="1"/>
    <col min="14889" max="14889" width="14.140625" style="2" customWidth="1"/>
    <col min="14890" max="14890" width="8.140625" style="2" customWidth="1"/>
    <col min="14891" max="14891" width="21.28515625" style="2" customWidth="1"/>
    <col min="14892" max="14922" width="0" style="2" hidden="1" customWidth="1"/>
    <col min="14923" max="15104" width="11.28515625" style="2"/>
    <col min="15105" max="15105" width="1.7109375" style="2" customWidth="1"/>
    <col min="15106" max="15106" width="5" style="2" customWidth="1"/>
    <col min="15107" max="15107" width="0" style="2" hidden="1" customWidth="1"/>
    <col min="15108" max="15108" width="12.140625" style="2" customWidth="1"/>
    <col min="15109" max="15109" width="14.7109375" style="2" customWidth="1"/>
    <col min="15110" max="15110" width="1" style="2" customWidth="1"/>
    <col min="15111" max="15111" width="11.28515625" style="2" customWidth="1"/>
    <col min="15112" max="15112" width="10.42578125" style="2" customWidth="1"/>
    <col min="15113" max="15113" width="1" style="2" customWidth="1"/>
    <col min="15114" max="15114" width="18" style="2" customWidth="1"/>
    <col min="15115" max="15115" width="13.140625" style="2" customWidth="1"/>
    <col min="15116" max="15116" width="8" style="2" customWidth="1"/>
    <col min="15117" max="15117" width="13.42578125" style="2" customWidth="1"/>
    <col min="15118" max="15118" width="3.85546875" style="2" customWidth="1"/>
    <col min="15119" max="15119" width="5.140625" style="2" customWidth="1"/>
    <col min="15120" max="15121" width="0" style="2" hidden="1" customWidth="1"/>
    <col min="15122" max="15122" width="12.85546875" style="2" customWidth="1"/>
    <col min="15123" max="15123" width="1" style="2" customWidth="1"/>
    <col min="15124" max="15124" width="14.85546875" style="2" customWidth="1"/>
    <col min="15125" max="15125" width="1" style="2" customWidth="1"/>
    <col min="15126" max="15126" width="11.85546875" style="2" customWidth="1"/>
    <col min="15127" max="15127" width="10" style="2" customWidth="1"/>
    <col min="15128" max="15128" width="18" style="2" customWidth="1"/>
    <col min="15129" max="15129" width="13.140625" style="2" customWidth="1"/>
    <col min="15130" max="15143" width="0" style="2" hidden="1" customWidth="1"/>
    <col min="15144" max="15144" width="1.85546875" style="2" customWidth="1"/>
    <col min="15145" max="15145" width="14.140625" style="2" customWidth="1"/>
    <col min="15146" max="15146" width="8.140625" style="2" customWidth="1"/>
    <col min="15147" max="15147" width="21.28515625" style="2" customWidth="1"/>
    <col min="15148" max="15178" width="0" style="2" hidden="1" customWidth="1"/>
    <col min="15179" max="15360" width="11.28515625" style="2"/>
    <col min="15361" max="15361" width="1.7109375" style="2" customWidth="1"/>
    <col min="15362" max="15362" width="5" style="2" customWidth="1"/>
    <col min="15363" max="15363" width="0" style="2" hidden="1" customWidth="1"/>
    <col min="15364" max="15364" width="12.140625" style="2" customWidth="1"/>
    <col min="15365" max="15365" width="14.7109375" style="2" customWidth="1"/>
    <col min="15366" max="15366" width="1" style="2" customWidth="1"/>
    <col min="15367" max="15367" width="11.28515625" style="2" customWidth="1"/>
    <col min="15368" max="15368" width="10.42578125" style="2" customWidth="1"/>
    <col min="15369" max="15369" width="1" style="2" customWidth="1"/>
    <col min="15370" max="15370" width="18" style="2" customWidth="1"/>
    <col min="15371" max="15371" width="13.140625" style="2" customWidth="1"/>
    <col min="15372" max="15372" width="8" style="2" customWidth="1"/>
    <col min="15373" max="15373" width="13.42578125" style="2" customWidth="1"/>
    <col min="15374" max="15374" width="3.85546875" style="2" customWidth="1"/>
    <col min="15375" max="15375" width="5.140625" style="2" customWidth="1"/>
    <col min="15376" max="15377" width="0" style="2" hidden="1" customWidth="1"/>
    <col min="15378" max="15378" width="12.85546875" style="2" customWidth="1"/>
    <col min="15379" max="15379" width="1" style="2" customWidth="1"/>
    <col min="15380" max="15380" width="14.85546875" style="2" customWidth="1"/>
    <col min="15381" max="15381" width="1" style="2" customWidth="1"/>
    <col min="15382" max="15382" width="11.85546875" style="2" customWidth="1"/>
    <col min="15383" max="15383" width="10" style="2" customWidth="1"/>
    <col min="15384" max="15384" width="18" style="2" customWidth="1"/>
    <col min="15385" max="15385" width="13.140625" style="2" customWidth="1"/>
    <col min="15386" max="15399" width="0" style="2" hidden="1" customWidth="1"/>
    <col min="15400" max="15400" width="1.85546875" style="2" customWidth="1"/>
    <col min="15401" max="15401" width="14.140625" style="2" customWidth="1"/>
    <col min="15402" max="15402" width="8.140625" style="2" customWidth="1"/>
    <col min="15403" max="15403" width="21.28515625" style="2" customWidth="1"/>
    <col min="15404" max="15434" width="0" style="2" hidden="1" customWidth="1"/>
    <col min="15435" max="15616" width="11.28515625" style="2"/>
    <col min="15617" max="15617" width="1.7109375" style="2" customWidth="1"/>
    <col min="15618" max="15618" width="5" style="2" customWidth="1"/>
    <col min="15619" max="15619" width="0" style="2" hidden="1" customWidth="1"/>
    <col min="15620" max="15620" width="12.140625" style="2" customWidth="1"/>
    <col min="15621" max="15621" width="14.7109375" style="2" customWidth="1"/>
    <col min="15622" max="15622" width="1" style="2" customWidth="1"/>
    <col min="15623" max="15623" width="11.28515625" style="2" customWidth="1"/>
    <col min="15624" max="15624" width="10.42578125" style="2" customWidth="1"/>
    <col min="15625" max="15625" width="1" style="2" customWidth="1"/>
    <col min="15626" max="15626" width="18" style="2" customWidth="1"/>
    <col min="15627" max="15627" width="13.140625" style="2" customWidth="1"/>
    <col min="15628" max="15628" width="8" style="2" customWidth="1"/>
    <col min="15629" max="15629" width="13.42578125" style="2" customWidth="1"/>
    <col min="15630" max="15630" width="3.85546875" style="2" customWidth="1"/>
    <col min="15631" max="15631" width="5.140625" style="2" customWidth="1"/>
    <col min="15632" max="15633" width="0" style="2" hidden="1" customWidth="1"/>
    <col min="15634" max="15634" width="12.85546875" style="2" customWidth="1"/>
    <col min="15635" max="15635" width="1" style="2" customWidth="1"/>
    <col min="15636" max="15636" width="14.85546875" style="2" customWidth="1"/>
    <col min="15637" max="15637" width="1" style="2" customWidth="1"/>
    <col min="15638" max="15638" width="11.85546875" style="2" customWidth="1"/>
    <col min="15639" max="15639" width="10" style="2" customWidth="1"/>
    <col min="15640" max="15640" width="18" style="2" customWidth="1"/>
    <col min="15641" max="15641" width="13.140625" style="2" customWidth="1"/>
    <col min="15642" max="15655" width="0" style="2" hidden="1" customWidth="1"/>
    <col min="15656" max="15656" width="1.85546875" style="2" customWidth="1"/>
    <col min="15657" max="15657" width="14.140625" style="2" customWidth="1"/>
    <col min="15658" max="15658" width="8.140625" style="2" customWidth="1"/>
    <col min="15659" max="15659" width="21.28515625" style="2" customWidth="1"/>
    <col min="15660" max="15690" width="0" style="2" hidden="1" customWidth="1"/>
    <col min="15691" max="15872" width="11.28515625" style="2"/>
    <col min="15873" max="15873" width="1.7109375" style="2" customWidth="1"/>
    <col min="15874" max="15874" width="5" style="2" customWidth="1"/>
    <col min="15875" max="15875" width="0" style="2" hidden="1" customWidth="1"/>
    <col min="15876" max="15876" width="12.140625" style="2" customWidth="1"/>
    <col min="15877" max="15877" width="14.7109375" style="2" customWidth="1"/>
    <col min="15878" max="15878" width="1" style="2" customWidth="1"/>
    <col min="15879" max="15879" width="11.28515625" style="2" customWidth="1"/>
    <col min="15880" max="15880" width="10.42578125" style="2" customWidth="1"/>
    <col min="15881" max="15881" width="1" style="2" customWidth="1"/>
    <col min="15882" max="15882" width="18" style="2" customWidth="1"/>
    <col min="15883" max="15883" width="13.140625" style="2" customWidth="1"/>
    <col min="15884" max="15884" width="8" style="2" customWidth="1"/>
    <col min="15885" max="15885" width="13.42578125" style="2" customWidth="1"/>
    <col min="15886" max="15886" width="3.85546875" style="2" customWidth="1"/>
    <col min="15887" max="15887" width="5.140625" style="2" customWidth="1"/>
    <col min="15888" max="15889" width="0" style="2" hidden="1" customWidth="1"/>
    <col min="15890" max="15890" width="12.85546875" style="2" customWidth="1"/>
    <col min="15891" max="15891" width="1" style="2" customWidth="1"/>
    <col min="15892" max="15892" width="14.85546875" style="2" customWidth="1"/>
    <col min="15893" max="15893" width="1" style="2" customWidth="1"/>
    <col min="15894" max="15894" width="11.85546875" style="2" customWidth="1"/>
    <col min="15895" max="15895" width="10" style="2" customWidth="1"/>
    <col min="15896" max="15896" width="18" style="2" customWidth="1"/>
    <col min="15897" max="15897" width="13.140625" style="2" customWidth="1"/>
    <col min="15898" max="15911" width="0" style="2" hidden="1" customWidth="1"/>
    <col min="15912" max="15912" width="1.85546875" style="2" customWidth="1"/>
    <col min="15913" max="15913" width="14.140625" style="2" customWidth="1"/>
    <col min="15914" max="15914" width="8.140625" style="2" customWidth="1"/>
    <col min="15915" max="15915" width="21.28515625" style="2" customWidth="1"/>
    <col min="15916" max="15946" width="0" style="2" hidden="1" customWidth="1"/>
    <col min="15947" max="16128" width="11.28515625" style="2"/>
    <col min="16129" max="16129" width="1.7109375" style="2" customWidth="1"/>
    <col min="16130" max="16130" width="5" style="2" customWidth="1"/>
    <col min="16131" max="16131" width="0" style="2" hidden="1" customWidth="1"/>
    <col min="16132" max="16132" width="12.140625" style="2" customWidth="1"/>
    <col min="16133" max="16133" width="14.7109375" style="2" customWidth="1"/>
    <col min="16134" max="16134" width="1" style="2" customWidth="1"/>
    <col min="16135" max="16135" width="11.28515625" style="2" customWidth="1"/>
    <col min="16136" max="16136" width="10.42578125" style="2" customWidth="1"/>
    <col min="16137" max="16137" width="1" style="2" customWidth="1"/>
    <col min="16138" max="16138" width="18" style="2" customWidth="1"/>
    <col min="16139" max="16139" width="13.140625" style="2" customWidth="1"/>
    <col min="16140" max="16140" width="8" style="2" customWidth="1"/>
    <col min="16141" max="16141" width="13.42578125" style="2" customWidth="1"/>
    <col min="16142" max="16142" width="3.85546875" style="2" customWidth="1"/>
    <col min="16143" max="16143" width="5.140625" style="2" customWidth="1"/>
    <col min="16144" max="16145" width="0" style="2" hidden="1" customWidth="1"/>
    <col min="16146" max="16146" width="12.85546875" style="2" customWidth="1"/>
    <col min="16147" max="16147" width="1" style="2" customWidth="1"/>
    <col min="16148" max="16148" width="14.85546875" style="2" customWidth="1"/>
    <col min="16149" max="16149" width="1" style="2" customWidth="1"/>
    <col min="16150" max="16150" width="11.85546875" style="2" customWidth="1"/>
    <col min="16151" max="16151" width="10" style="2" customWidth="1"/>
    <col min="16152" max="16152" width="18" style="2" customWidth="1"/>
    <col min="16153" max="16153" width="13.140625" style="2" customWidth="1"/>
    <col min="16154" max="16167" width="0" style="2" hidden="1" customWidth="1"/>
    <col min="16168" max="16168" width="1.85546875" style="2" customWidth="1"/>
    <col min="16169" max="16169" width="14.140625" style="2" customWidth="1"/>
    <col min="16170" max="16170" width="8.140625" style="2" customWidth="1"/>
    <col min="16171" max="16171" width="21.28515625" style="2" customWidth="1"/>
    <col min="16172" max="16202" width="0" style="2" hidden="1" customWidth="1"/>
    <col min="16203" max="16384" width="11.28515625" style="2"/>
  </cols>
  <sheetData>
    <row r="1" spans="4:70" ht="13.5" customHeight="1" x14ac:dyDescent="0.25">
      <c r="F1" s="4"/>
      <c r="G1" s="4"/>
      <c r="M1" s="4"/>
      <c r="N1" s="4"/>
      <c r="O1" s="4"/>
      <c r="P1" s="4"/>
      <c r="Q1" s="4"/>
      <c r="S1" s="4"/>
      <c r="AM1" s="138" t="s">
        <v>10</v>
      </c>
      <c r="AN1" s="139"/>
      <c r="AR1" s="6"/>
      <c r="AS1" s="6"/>
      <c r="AT1" s="7"/>
      <c r="AU1" s="4"/>
    </row>
    <row r="2" spans="4:70" ht="6" customHeight="1" x14ac:dyDescent="0.3">
      <c r="D2" s="2"/>
      <c r="H2" s="8"/>
      <c r="I2" s="9"/>
      <c r="J2" s="10"/>
      <c r="K2" s="11"/>
      <c r="L2" s="12"/>
      <c r="M2" s="12"/>
      <c r="N2" s="11"/>
      <c r="O2" s="11"/>
      <c r="P2" s="155"/>
      <c r="Q2" s="155"/>
      <c r="R2" s="155"/>
      <c r="S2" s="155"/>
      <c r="T2" s="155"/>
      <c r="U2" s="13"/>
      <c r="V2" s="8"/>
      <c r="W2" s="2"/>
      <c r="X2" s="2"/>
      <c r="Y2" s="5"/>
      <c r="Z2" s="5"/>
      <c r="AA2" s="5"/>
      <c r="AD2" s="2"/>
      <c r="AG2" s="3"/>
      <c r="AM2" s="140"/>
      <c r="AN2" s="141"/>
      <c r="AR2" s="6"/>
      <c r="AS2" s="6"/>
      <c r="AT2" s="14"/>
      <c r="AU2" s="14"/>
      <c r="AV2" s="15"/>
    </row>
    <row r="3" spans="4:70" ht="33" customHeight="1" x14ac:dyDescent="0.35">
      <c r="D3" s="2"/>
      <c r="H3" s="16"/>
      <c r="I3" s="17"/>
      <c r="J3" s="18" t="s">
        <v>0</v>
      </c>
      <c r="K3" s="19"/>
      <c r="L3" s="19"/>
      <c r="M3" s="19"/>
      <c r="N3" s="19"/>
      <c r="O3" s="19"/>
      <c r="P3" s="4"/>
      <c r="Q3" s="20"/>
      <c r="R3" s="156"/>
      <c r="S3" s="157"/>
      <c r="T3" s="158"/>
      <c r="U3" s="21"/>
      <c r="V3" s="176" t="str">
        <f ca="1">IF(AND(R3&gt;0,R3&lt;=150000)," OK",IF(AND(R3="",ISERROR(BN26))," =&gt; PREENCHA  ( VALOR MÁXIMO = R$ 150.000,00 ).",IF(AND(R3&gt;0,R3&lt;=150000,V5=" OK",V7=" OK =&gt; PRAZO MÁXIMO = "&amp;(BN26)&amp;" MESES.")," OK",IF(OR(R3="",AND(V5=" OK",V7=" OK =&gt; PRAZO MÁXIMO = "&amp;(BN26)&amp;" MESES."))," =&gt; PREENCHA  ( VALOR MÁXIMO = R$ 150.000,00 ).",IF(R3&gt;150000,"=&gt; VALOR ACIMA DO LIMITE ( VALOR MÁXIMO = R$ 150.000,00 ).","")))))</f>
        <v xml:space="preserve"> =&gt; PREENCHA  ( VALOR MÁXIMO = R$ 150.000,00 ).</v>
      </c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34" t="s">
        <v>11</v>
      </c>
      <c r="AN3" s="135"/>
      <c r="AO3" s="122"/>
      <c r="AP3" s="120"/>
      <c r="AR3" s="22"/>
      <c r="AS3" s="22"/>
      <c r="AT3" s="7"/>
      <c r="AU3" s="22"/>
      <c r="AV3" s="15">
        <v>150000</v>
      </c>
    </row>
    <row r="4" spans="4:70" ht="6" customHeight="1" x14ac:dyDescent="0.35">
      <c r="D4" s="2"/>
      <c r="H4" s="16"/>
      <c r="I4" s="17"/>
      <c r="J4" s="19"/>
      <c r="K4" s="19"/>
      <c r="L4" s="19"/>
      <c r="M4" s="19"/>
      <c r="N4" s="23" t="s">
        <v>1</v>
      </c>
      <c r="O4" s="24"/>
      <c r="P4" s="20"/>
      <c r="Q4" s="20"/>
      <c r="R4" s="159"/>
      <c r="S4" s="160"/>
      <c r="T4" s="161"/>
      <c r="U4" s="25"/>
      <c r="V4" s="26"/>
      <c r="W4" s="27"/>
      <c r="X4" s="27"/>
      <c r="Y4" s="28"/>
      <c r="Z4" s="28"/>
      <c r="AA4" s="28"/>
      <c r="AB4" s="15"/>
      <c r="AC4" s="15"/>
      <c r="AD4" s="15"/>
      <c r="AE4" s="15"/>
      <c r="AF4" s="15"/>
      <c r="AG4" s="29"/>
      <c r="AH4" s="15"/>
      <c r="AI4" s="15"/>
      <c r="AJ4" s="15"/>
      <c r="AK4" s="124"/>
      <c r="AL4" s="15"/>
      <c r="AM4" s="134"/>
      <c r="AN4" s="135"/>
      <c r="AO4" s="15"/>
      <c r="AP4" s="7"/>
      <c r="AR4" s="22"/>
      <c r="AS4" s="22"/>
      <c r="AT4" s="22"/>
      <c r="AU4" s="22"/>
      <c r="AV4" s="15"/>
    </row>
    <row r="5" spans="4:70" ht="33" customHeight="1" x14ac:dyDescent="0.35">
      <c r="D5" s="2"/>
      <c r="H5" s="16"/>
      <c r="I5" s="17"/>
      <c r="J5" s="19" t="s">
        <v>2</v>
      </c>
      <c r="K5" s="19"/>
      <c r="L5" s="19"/>
      <c r="M5" s="19"/>
      <c r="N5" s="23"/>
      <c r="O5" s="24"/>
      <c r="P5" s="20"/>
      <c r="Q5" s="20"/>
      <c r="R5" s="162"/>
      <c r="S5" s="163"/>
      <c r="T5" s="164"/>
      <c r="U5" s="25"/>
      <c r="V5" s="174" t="str">
        <f ca="1">IF(V7=" =&gt; CORRIJA A DATA DE NASCIMENTO PARA SABER O PRAZO MÁXIMO DISPONÍVEL."," =&gt; PREENCHA A DATA COLOCANDO NO FORMATO  "&amp;TEXT("""dd/mm/aaaa""","""dd/mm/aaaa""")&amp;"  COM AS BARRAS.",IF(OR(ISERROR(BP15),ISERROR(BQ15),ISERROR(BR15))," =&gt; DATA INVÁLIDA.",IF(AND(BL18&gt;=0,BL18&lt;18)," =&gt; MENOR DE 18 ANOS",IF(BP15&gt;BH13," =&gt; DATA INVÁLIDA.",IF(R5=""," =&gt; PREENCHA NO FORMATO  "&amp;TEXT("""dd/mm/aaaa""","""dd/mm/aaaa""")&amp;"  COM AS BARRAS.",IF(BN26=0," =&gt; IDADE ACIMA DO LIMITE PERMITIDO =  80 ANOS E 6 MESES."," OK"))))))</f>
        <v xml:space="preserve"> =&gt; PREENCHA NO FORMATO  "dd/mm/aaaa"  COM AS BARRAS.</v>
      </c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34"/>
      <c r="AN5" s="135"/>
      <c r="AO5" s="121"/>
      <c r="AP5" s="121"/>
      <c r="AR5" s="22"/>
      <c r="AS5" s="22"/>
      <c r="AT5" s="22"/>
      <c r="AU5" s="22"/>
      <c r="AV5" s="15"/>
    </row>
    <row r="6" spans="4:70" ht="6" customHeight="1" x14ac:dyDescent="0.35">
      <c r="D6" s="2"/>
      <c r="H6" s="16"/>
      <c r="I6" s="17"/>
      <c r="J6" s="19"/>
      <c r="K6" s="19"/>
      <c r="L6" s="19"/>
      <c r="M6" s="19"/>
      <c r="N6" s="23"/>
      <c r="O6" s="24"/>
      <c r="P6" s="20"/>
      <c r="Q6" s="20"/>
      <c r="R6" s="165"/>
      <c r="S6" s="166"/>
      <c r="T6" s="167"/>
      <c r="U6" s="25"/>
      <c r="V6" s="26"/>
      <c r="W6" s="27"/>
      <c r="X6" s="27"/>
      <c r="Y6" s="28"/>
      <c r="Z6" s="28"/>
      <c r="AA6" s="28"/>
      <c r="AB6" s="15"/>
      <c r="AC6" s="15"/>
      <c r="AD6" s="15"/>
      <c r="AE6" s="15"/>
      <c r="AF6" s="15"/>
      <c r="AG6" s="29"/>
      <c r="AH6" s="15"/>
      <c r="AI6" s="15"/>
      <c r="AJ6" s="15"/>
      <c r="AK6" s="124"/>
      <c r="AL6" s="15"/>
      <c r="AM6" s="134"/>
      <c r="AN6" s="135"/>
      <c r="AO6" s="15"/>
      <c r="AP6" s="7"/>
      <c r="AR6" s="22"/>
      <c r="AS6" s="22"/>
      <c r="AT6" s="22"/>
      <c r="AU6" s="22"/>
      <c r="AV6" s="15"/>
      <c r="BJ6" s="30">
        <f>R5</f>
        <v>0</v>
      </c>
    </row>
    <row r="7" spans="4:70" ht="33" customHeight="1" x14ac:dyDescent="0.25">
      <c r="D7" s="2"/>
      <c r="H7" s="31"/>
      <c r="I7" s="32"/>
      <c r="J7" s="18" t="s">
        <v>3</v>
      </c>
      <c r="K7" s="19"/>
      <c r="L7" s="19"/>
      <c r="M7" s="19"/>
      <c r="N7" s="19"/>
      <c r="O7" s="19"/>
      <c r="P7" s="4"/>
      <c r="Q7" s="33"/>
      <c r="R7" s="168"/>
      <c r="S7" s="169"/>
      <c r="T7" s="170"/>
      <c r="U7" s="34"/>
      <c r="V7" s="176" t="str">
        <f>IF(R5=""," =&gt; PREENCHA A DATA DE NASCIMENTO PARA SABER O PRAZO DISPONÍVEL.",IF(ISERR(BN26)," =&gt; CORRIJA A DATA DE NASCIMENTO PARA SABER O PRAZO MÁXIMO DISPONÍVEL.",IF(BN26=0,"",IF(R7&gt;BN26," =&gt; CORRIJA: PRAZO MÁXIMO = "&amp;(BN26)&amp;" MESES.",IF(BP15&gt;BH13,"",IF(AND(R7&gt;=1,R7&lt;=((BN26)))," OK =&gt; PRAZO MÁXIMO = "&amp;(BN26)&amp;" MESES."," =&gt; PRAZO MÁXIMO = "&amp;(BN26)&amp;" MESES."))))))</f>
        <v xml:space="preserve"> =&gt; PREENCHA A DATA DE NASCIMENTO PARA SABER O PRAZO DISPONÍVEL.</v>
      </c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34"/>
      <c r="AN7" s="135"/>
      <c r="AO7" s="122"/>
      <c r="AP7" s="122"/>
      <c r="AR7" s="22"/>
      <c r="AS7" s="22"/>
      <c r="AT7" s="22"/>
      <c r="AU7" s="22"/>
      <c r="AV7" s="15">
        <f ca="1">BN26</f>
        <v>0</v>
      </c>
    </row>
    <row r="8" spans="4:70" ht="6" customHeight="1" thickBot="1" x14ac:dyDescent="0.3">
      <c r="D8" s="2"/>
      <c r="H8" s="31"/>
      <c r="I8" s="32"/>
      <c r="J8" s="19"/>
      <c r="K8" s="19"/>
      <c r="L8" s="19"/>
      <c r="M8" s="19"/>
      <c r="N8" s="19"/>
      <c r="O8" s="19"/>
      <c r="P8" s="33"/>
      <c r="Q8" s="33"/>
      <c r="R8" s="171"/>
      <c r="S8" s="172"/>
      <c r="T8" s="173"/>
      <c r="U8" s="34"/>
      <c r="V8" s="31"/>
      <c r="W8" s="35"/>
      <c r="X8" s="35"/>
      <c r="Y8" s="35"/>
      <c r="Z8" s="35"/>
      <c r="AA8" s="35"/>
      <c r="AB8" s="36"/>
      <c r="AD8" s="2"/>
      <c r="AG8" s="3"/>
      <c r="AM8" s="136"/>
      <c r="AN8" s="137"/>
      <c r="AR8" s="2"/>
      <c r="AT8" s="15"/>
      <c r="BH8" s="30"/>
    </row>
    <row r="9" spans="4:70" ht="36" customHeight="1" x14ac:dyDescent="0.25">
      <c r="D9" s="2"/>
      <c r="H9" s="37"/>
      <c r="I9" s="38"/>
      <c r="J9" s="18" t="str">
        <f ca="1">IF(ISERROR(BN26),"",IF(OR(V7=" =&gt; CORRIJA A DATA DE NASCIMENTO PARA SABER O PRAZO MÁXIMO DISPONÍVEL.",V7=" =&gt; PREENCHA A DATA DE NASCIMENTO PARA SABER O PRAZO DISPONÍVEL",BN26=0),"",IF(OR(R3="",R3&gt;150000,R7="",R7&gt;BN26,AND(BN26&gt;0,R7=0),AND(BL18&gt;=0,BL18&lt;18)),"","TAXA de JUROS...........................")))</f>
        <v/>
      </c>
      <c r="K9" s="19"/>
      <c r="L9" s="19"/>
      <c r="M9" s="19"/>
      <c r="N9" s="19"/>
      <c r="O9" s="19"/>
      <c r="P9" s="39" t="str">
        <f ca="1">IF(V7=" =&gt; CORRIJA A DATA DE NASCIMENTO PARA SABER O PRAZO MÁXIMO DISPONÍVEL.","TAXA ====&gt;&gt;&gt;",IF(OR(R7&gt;BN26,R3="",R3&gt;150000),"TAXA ====&gt;&gt;&gt;",IF(AND(R7&gt;=1,R7&lt;=36),1.1%,IF(AND(R7&gt;36,R7&lt;=72),1.3%,IF(OR(R3="",R7="",R3&gt;150000,R7&gt;72),"TAXA ====&gt;&gt;&gt;","")))))</f>
        <v>TAXA ====&gt;&gt;&gt;</v>
      </c>
      <c r="Q9" s="39"/>
      <c r="R9" s="148" t="str">
        <f ca="1">IF(ISERROR(BN26),"TAXA ====&gt;&gt;&gt;",IF(OR(V7=" =&gt; CORRIJA A DATA DE NASCIMENTO PARA SABER O PRAZO MÁXIMO DISPONÍVEL.",V7=" =&gt; PREENCHA A DATA DE NASCIMENTO PARA SABER O PRAZO DISPONÍVEL",BN26=0),"TAXA ====&gt;&gt;&gt;",IF(OR(R7&gt;BN26,AND(BN26&gt;0,R7=0),AND(BL18&gt;=0,BL18&lt;18),R3="",R3&gt;150000),"TAXA ====&gt;&gt;&gt;",IF(AND(R7&gt;=1,R7&lt;=36),TEXT(P9,"0,00%")&amp;" ao mês",IF(AND(R7&gt;36,R7&lt;=72),TEXT(P9,"0,00%")&amp;" ao mês",IF(OR(R3="",R7="",R3&gt;150000,R7&gt;72),"TAXA ====&gt;&gt;&gt;",""))))))</f>
        <v>TAXA ====&gt;&gt;&gt;</v>
      </c>
      <c r="S9" s="148"/>
      <c r="T9" s="148"/>
      <c r="U9" s="40"/>
      <c r="V9" s="37"/>
      <c r="W9" s="149"/>
      <c r="X9" s="149"/>
      <c r="Y9" s="149"/>
      <c r="Z9" s="149"/>
      <c r="AA9" s="149"/>
      <c r="AD9" s="2"/>
      <c r="AG9" s="3"/>
      <c r="AR9" s="2"/>
      <c r="AT9" s="15"/>
      <c r="BH9" s="2">
        <f ca="1">BH10-BJ6</f>
        <v>45555</v>
      </c>
    </row>
    <row r="10" spans="4:70" ht="36" hidden="1" customHeight="1" x14ac:dyDescent="0.4">
      <c r="D10" s="2"/>
      <c r="H10" s="41"/>
      <c r="I10" s="42"/>
      <c r="J10" s="43"/>
      <c r="K10" s="150" t="s">
        <v>4</v>
      </c>
      <c r="L10" s="151"/>
      <c r="M10" s="151"/>
      <c r="N10" s="23" t="s">
        <v>5</v>
      </c>
      <c r="O10" s="44"/>
      <c r="P10" s="45"/>
      <c r="Q10" s="46"/>
      <c r="R10" s="152">
        <v>0</v>
      </c>
      <c r="S10" s="152"/>
      <c r="T10" s="47"/>
      <c r="U10" s="48"/>
      <c r="V10" s="49"/>
      <c r="W10" s="50" t="s">
        <v>6</v>
      </c>
      <c r="X10" s="50"/>
      <c r="Y10" s="153"/>
      <c r="Z10" s="153"/>
      <c r="AA10" s="153"/>
      <c r="AD10" s="2"/>
      <c r="AG10" s="3"/>
      <c r="AR10" s="2"/>
      <c r="AT10" s="15"/>
      <c r="BH10" s="30">
        <f ca="1">TODAY()</f>
        <v>45555</v>
      </c>
    </row>
    <row r="11" spans="4:70" ht="36" customHeight="1" x14ac:dyDescent="0.35">
      <c r="D11" s="2"/>
      <c r="H11" s="51"/>
      <c r="I11" s="52"/>
      <c r="J11" s="18" t="str">
        <f ca="1">IF(J9="","",IF(OR(R3="",R3&gt;150000,R7="",R7&gt;BN26),"","DATA da SIMULAÇÃO ................."))</f>
        <v/>
      </c>
      <c r="K11" s="19"/>
      <c r="L11" s="19"/>
      <c r="M11" s="19"/>
      <c r="N11" s="53"/>
      <c r="O11" s="53"/>
      <c r="P11" s="154" t="str">
        <f ca="1">IF(J11="","",TODAY())</f>
        <v/>
      </c>
      <c r="Q11" s="154"/>
      <c r="R11" s="154"/>
      <c r="S11" s="154"/>
      <c r="T11" s="154"/>
      <c r="U11" s="54"/>
      <c r="V11" s="51"/>
      <c r="W11" s="55"/>
      <c r="X11" s="55"/>
      <c r="Y11" s="56"/>
      <c r="Z11" s="56"/>
      <c r="AA11" s="56"/>
      <c r="AD11" s="2"/>
      <c r="AG11" s="3"/>
      <c r="AR11" s="2"/>
      <c r="AT11" s="57" t="str">
        <f ca="1">IF(ISERROR(BH11),"Aguardando...",IF(OR(R3="",R5="",R7="",R3&gt;150000,R7&gt;BN26,BN26=0,AND(BN26&gt;0,R7=0),AND(BL18&gt;=0,BL18&lt;18)),"Aguardando...","O P T A R"))</f>
        <v>Aguardando...</v>
      </c>
      <c r="BH11" s="2">
        <f ca="1">DATEDIF(BJ6,BH10,"d")</f>
        <v>45555</v>
      </c>
    </row>
    <row r="12" spans="4:70" ht="6" customHeight="1" x14ac:dyDescent="0.35">
      <c r="D12" s="2"/>
      <c r="H12" s="51"/>
      <c r="I12" s="58"/>
      <c r="J12" s="59"/>
      <c r="K12" s="60"/>
      <c r="L12" s="60"/>
      <c r="M12" s="60"/>
      <c r="N12" s="59"/>
      <c r="O12" s="59"/>
      <c r="P12" s="59"/>
      <c r="Q12" s="59"/>
      <c r="R12" s="59"/>
      <c r="S12" s="59"/>
      <c r="T12" s="59"/>
      <c r="U12" s="61"/>
      <c r="V12" s="51"/>
      <c r="Y12" s="56"/>
      <c r="Z12" s="56"/>
      <c r="AA12" s="56"/>
      <c r="AD12" s="2"/>
      <c r="AG12" s="3"/>
      <c r="AR12" s="2"/>
      <c r="AT12" s="15"/>
      <c r="AU12" s="15"/>
    </row>
    <row r="13" spans="4:70" ht="26.25" customHeight="1" x14ac:dyDescent="0.25">
      <c r="H13" s="2"/>
      <c r="I13" s="2"/>
      <c r="R13" s="5"/>
      <c r="T13" s="2"/>
      <c r="U13" s="2"/>
      <c r="V13" s="2"/>
      <c r="W13" s="2"/>
      <c r="X13" s="15"/>
      <c r="AR13" s="62" t="str">
        <f ca="1">IF(ISERROR(BH11),"Preencha os dados acima para obter os valores pela TABELA PRICE abaixo...",IF(OR(R3="",R5="",R7="",R3&gt;150000,R7&gt;BN26,BN26=0,AND(BN26&gt;0,R7=0),AND(BL18&gt;=0,BL18&lt;18),ISERROR(BH11)),"Preencha os dados acima para obter os valores pela TABELA PRICE abaixo...","Evolução do Financiamento pela                        TABELA PRICE - TP,                                                         onde as prestações são fixas.
"))</f>
        <v>Preencha os dados acima para obter os valores pela TABELA PRICE abaixo...</v>
      </c>
      <c r="BH13" s="2">
        <f ca="1">YEAR(BH10)</f>
        <v>2024</v>
      </c>
      <c r="BI13" s="2">
        <f ca="1">MONTH(BH10)</f>
        <v>9</v>
      </c>
      <c r="BJ13" s="2">
        <f ca="1">DAY(BH10)</f>
        <v>20</v>
      </c>
    </row>
    <row r="14" spans="4:70" ht="26.25" customHeight="1" x14ac:dyDescent="0.25">
      <c r="F14" s="15" t="s">
        <v>7</v>
      </c>
      <c r="H14" s="2"/>
      <c r="I14" s="2"/>
      <c r="R14" s="5"/>
      <c r="T14" s="2"/>
      <c r="U14" s="2"/>
      <c r="V14" s="2"/>
      <c r="W14" s="2"/>
      <c r="X14" s="2"/>
      <c r="AR14" s="62"/>
    </row>
    <row r="15" spans="4:70" ht="30" customHeight="1" x14ac:dyDescent="0.25">
      <c r="E15" s="3"/>
      <c r="R15" s="5"/>
      <c r="T15" s="2"/>
      <c r="U15" s="2"/>
      <c r="V15" s="2"/>
      <c r="W15" s="2"/>
      <c r="X15" s="2"/>
      <c r="AR15" s="63" t="str">
        <f ca="1">IF(ISERROR(BH11),"Preencha os dados acima para obter os valores pelo S A C - SISTEMA DE AMORTIZAÇÃO CONSTANTE abaixo...",IF(OR(R3="",R5="",R7="",R3&gt;150000,R7&gt;BN26,BN26=0,AND(BN26&gt;0,R7=0),AND(BL18&gt;=0,BL18&lt;18)),"Preencha os dados acima para obter os valores pelo S A C - SISTEMA DE AMORTIZAÇÃO CONSTANTE abaixo...","Evolução do Financiamento pelo                                  S A C - Sistema de Amortização Constante,                                             onde as prestações são decrescentes.
"))</f>
        <v>Preencha os dados acima para obter os valores pelo S A C - SISTEMA DE AMORTIZAÇÃO CONSTANTE abaixo...</v>
      </c>
      <c r="BP15" s="2">
        <f>YEAR(BJ6)</f>
        <v>1900</v>
      </c>
      <c r="BQ15" s="15">
        <f>MONTH(BJ6)</f>
        <v>1</v>
      </c>
      <c r="BR15" s="2">
        <f>DAY(BJ6)</f>
        <v>0</v>
      </c>
    </row>
    <row r="16" spans="4:70" ht="30" customHeight="1" x14ac:dyDescent="0.4">
      <c r="E16" s="3"/>
      <c r="R16" s="5"/>
      <c r="T16" s="2"/>
      <c r="U16" s="2"/>
      <c r="V16" s="2"/>
      <c r="W16" s="2"/>
      <c r="X16" s="2"/>
      <c r="AR16" s="64">
        <v>3.5999999999999997E-2</v>
      </c>
      <c r="BJ16" s="15"/>
    </row>
    <row r="17" spans="1:70" ht="30" customHeight="1" x14ac:dyDescent="0.25">
      <c r="E17" s="3"/>
      <c r="R17" s="5"/>
      <c r="T17" s="2"/>
      <c r="U17" s="2"/>
      <c r="V17" s="2"/>
      <c r="W17" s="2"/>
      <c r="X17" s="2"/>
      <c r="Y17" s="65" t="s">
        <v>8</v>
      </c>
      <c r="AR17" s="66">
        <f>AR16/100</f>
        <v>3.5999999999999997E-4</v>
      </c>
    </row>
    <row r="18" spans="1:70" ht="30" customHeight="1" x14ac:dyDescent="0.25">
      <c r="J18" s="67"/>
      <c r="K18" s="68"/>
      <c r="L18" s="67"/>
      <c r="M18" s="67"/>
      <c r="N18" s="67"/>
      <c r="O18" s="67"/>
      <c r="P18" s="67"/>
      <c r="Q18" s="67"/>
      <c r="R18" s="67"/>
      <c r="T18" s="2"/>
      <c r="U18" s="2"/>
      <c r="V18" s="2"/>
      <c r="W18" s="2"/>
      <c r="X18" s="2"/>
      <c r="BH18" s="69"/>
      <c r="BL18" s="15">
        <f ca="1">IF(BI13&lt;BQ15,BH13-1-BP15,BH13-BP15)</f>
        <v>124</v>
      </c>
      <c r="BM18" s="15">
        <f ca="1">IF(AND((BJ13-BR15)&lt;0,((BI13-1)-BQ15)&lt;0),(BI13-1+12)-BQ15,IF((BJ13-BR15)&lt;0,BI13-1-BQ15,IF(BI13&lt;BQ15,BI13+12-BQ15,BI13-BQ15)))</f>
        <v>8</v>
      </c>
      <c r="BN18" s="2">
        <f ca="1">IF((BJ13-BR15)&lt;0,(BJ13+30)-BR15,BJ13-BR15)</f>
        <v>20</v>
      </c>
    </row>
    <row r="19" spans="1:70" ht="12" customHeight="1" x14ac:dyDescent="0.25">
      <c r="B19" s="145" t="str">
        <f ca="1">IF(ISERROR(BH11),"",IF(OR(R3="",R5="",R7="",R3&gt;150000,R7&gt;BN26,BN26=0,AND(BN26&gt;0,R7=0),AND(BL18&gt;=0,BL18&lt;18)),"",AD100))</f>
        <v/>
      </c>
      <c r="C19" s="145"/>
      <c r="D19" s="145"/>
      <c r="E19" s="145"/>
      <c r="F19" s="145"/>
      <c r="G19" s="145"/>
      <c r="H19" s="145"/>
      <c r="I19" s="145"/>
      <c r="J19" s="145"/>
      <c r="K19" s="145"/>
      <c r="M19" s="70"/>
      <c r="O19" s="145" t="str">
        <f ca="1">IF(ISERROR(BH11),"",IF(OR(R3="",R5="",R7="",R3&gt;150000,R7&gt;BN26,BN26=0,AND(BN26&gt;0,R7=0),AND(BL18&gt;=0,BL18&lt;18)),"",AK100))</f>
        <v/>
      </c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AD19" s="71">
        <f ca="1">DAY(TODAY())</f>
        <v>20</v>
      </c>
      <c r="AE19" s="72">
        <f ca="1">MONTH(TODAY())</f>
        <v>9</v>
      </c>
      <c r="AF19" s="72">
        <f ca="1">YEAR(TODAY())</f>
        <v>2024</v>
      </c>
      <c r="BH19" s="69"/>
      <c r="BI19" s="69"/>
      <c r="BJ19" s="69"/>
    </row>
    <row r="20" spans="1:70" s="69" customFormat="1" ht="21.75" customHeight="1" x14ac:dyDescent="0.25">
      <c r="A20" s="73"/>
      <c r="B20" s="74" t="str">
        <f ca="1">IF(ISERROR(BH11),"",IF(OR(R3="",R5="",R7="",R3&gt;150000,R7&gt;BN26,BN26=0,AND(BN26&gt;0,R7=0),AND(BL18&gt;=0,BL18&lt;18)),"","A"))</f>
        <v/>
      </c>
      <c r="C20" s="74"/>
      <c r="D20" s="74" t="str">
        <f ca="1">IF(ISERROR(BH11),"",IF(OR(R3="",R5="",R7="",R3&gt;150000,R7&gt;BN26,BN26=0,AND(BN26&gt;0,R7=0),AND(BL18&gt;=0,BL18&lt;18)),"","  B"))</f>
        <v/>
      </c>
      <c r="E20" s="146" t="str">
        <f ca="1">IF(ISERROR(BH11),"",IF(OR(R3="",R5="",R7="",R3&gt;150000,R7&gt;BN26,BN26=0,AND(BN26&gt;0,R7=0),AND(BL18&gt;=0,BL18&lt;18)),"","C"))</f>
        <v/>
      </c>
      <c r="F20" s="146"/>
      <c r="G20" s="74" t="str">
        <f ca="1">IF(ISERROR(BH11),"",IF(OR(R3="",R5="",R7="",R3&gt;150000,R7&gt;BN26,BN26=0,AND(BN26&gt;0,R7=0),AND(BL18&gt;=0,BL18&lt;18)),"","D"))</f>
        <v/>
      </c>
      <c r="H20" s="146" t="str">
        <f ca="1">IF(ISERROR(BH11),"",IF(OR(R3="",R5="",R7="",R3&gt;150000,R7&gt;BN26,BN26=0,AND(BN26&gt;0,R7=0),AND(BL18&gt;=0,BL18&lt;18)),"","E"))</f>
        <v/>
      </c>
      <c r="I20" s="146"/>
      <c r="J20" s="74" t="str">
        <f ca="1">IF(ISERROR(BH11),"",IF(OR(R3="",R5="",R7="",R3&gt;150000,R7&gt;BN26,BN26=0,AND(BN26&gt;0,R7=0),AND(BL18&gt;=0,BL18&lt;18)),"","F"))</f>
        <v/>
      </c>
      <c r="K20" s="74" t="str">
        <f ca="1">IF(ISERROR(BH11),"",IF(OR(R3="",R5="",R7="",R3&gt;150000,R7&gt;BN26,BN26=0,AND(BN26&gt;0,R7=0),AND(BL18&gt;=0,BL18&lt;18)),"","G"))</f>
        <v/>
      </c>
      <c r="L20" s="75"/>
      <c r="M20" s="75"/>
      <c r="N20" s="75"/>
      <c r="O20" s="74" t="str">
        <f ca="1">IF(ISERROR(BH11),"",IF(OR(R3="",R5="",R7="",R3&gt;150000,R7&gt;BN26,BN26=0,AND(BN26&gt;0,R7=0),AND(BL18&gt;=0,BL18&lt;18)),"","H"))</f>
        <v/>
      </c>
      <c r="P20" s="74"/>
      <c r="Q20" s="74"/>
      <c r="R20" s="133" t="str">
        <f ca="1">IF(ISERROR(BH11),"",IF(OR(R3="",R5="",R7="",R3&gt;150000,R7&gt;BN26,BN26=0,AND(BN26&gt;0,R7=0),AND(BL18&gt;=0,BL18&lt;18)),"","     I"))</f>
        <v/>
      </c>
      <c r="S20" s="76"/>
      <c r="T20" s="74" t="str">
        <f ca="1">IF(ISERROR(BH11),"",IF(OR(R3="",R5="",R7="",R3&gt;150000,R7&gt;BN26,BN26=0,AND(BN26&gt;0,R7=0),AND(BL18&gt;=0,BL18&lt;18)),"","J"))</f>
        <v/>
      </c>
      <c r="U20" s="74"/>
      <c r="V20" s="74" t="str">
        <f ca="1">IF(ISERROR(BH11),"",IF(OR(R3="",R5="",R7="",R3&gt;150000,R7&gt;BN26,BN26=0,AND(BN26&gt;0,R7=0),AND(BL18&gt;=0,BL18&lt;18)),"","K"))</f>
        <v/>
      </c>
      <c r="W20" s="74" t="str">
        <f ca="1">IF(ISERROR(BH11),"",IF(OR(R3="",R5="",R7="",R3&gt;150000,R7&gt;BN26,BN26=0,AND(BN26&gt;0,R7=0),AND(BL18&gt;=0,BL18&lt;18)),"","L"))</f>
        <v/>
      </c>
      <c r="X20" s="74" t="str">
        <f ca="1">IF(ISERROR(BH11),"",IF(OR(R3="",R5="",R7="",R3&gt;150000,R7&gt;BN26,BN26=0,AND(BN26&gt;0,R7=0),AND(BL18&gt;=0,BL18&lt;18)),"","M"))</f>
        <v/>
      </c>
      <c r="Y20" s="74" t="str">
        <f ca="1">IF(ISERROR(BH11),"",IF(OR(R3="",R5="",R7="",R3&gt;150000,R7&gt;BN26,BN26=0,AND(BN26&gt;0,R7=0),AND(BL18&gt;=0,BL18&lt;18)),"","N"))</f>
        <v/>
      </c>
      <c r="AD20" s="77"/>
      <c r="AE20" s="77"/>
      <c r="AF20" s="77"/>
      <c r="AK20" s="125"/>
      <c r="BH20" s="3"/>
      <c r="BI20" s="3"/>
      <c r="BJ20" s="3"/>
      <c r="BK20" s="2"/>
      <c r="BL20" s="2"/>
      <c r="BM20" s="2"/>
      <c r="BN20" s="2"/>
      <c r="BO20" s="2"/>
      <c r="BP20" s="2"/>
      <c r="BQ20" s="2"/>
      <c r="BR20" s="2"/>
    </row>
    <row r="21" spans="1:70" s="69" customFormat="1" ht="26.25" customHeight="1" x14ac:dyDescent="0.25">
      <c r="A21" s="73"/>
      <c r="B21" s="147" t="str">
        <f ca="1">IF(ISERROR(BH11),"",IF(OR(R3="",R5="",R7="",R3&gt;150000,R7&gt;BN26,BN26=0,AND(BN26&gt;0,R7=0),AND(BL18&gt;=0,BL18&lt;18)),"","Nº"))</f>
        <v/>
      </c>
      <c r="C21" s="78"/>
      <c r="D21" s="147" t="str">
        <f ca="1">IF(ISERROR(BH11),"",IF(OR(R3="",R5="",R7="",R3&gt;150000,R7&gt;BN26,BN26=0,AND(BN26&gt;0,R7=0),AND(BL18&gt;=0,BL18&lt;18)),"","JUROS"))</f>
        <v/>
      </c>
      <c r="E21" s="147" t="str">
        <f ca="1">IF(ISERROR(BH11),"",IF(OR(R3="",R5="",R7="",R3&gt;150000,R7&gt;BN26,BN26=0,AND(BN26&gt;0,R7=0),AND(BL18&gt;=0,BL18&lt;18)),"","AMORTIZAÇÃO"))</f>
        <v/>
      </c>
      <c r="F21" s="147"/>
      <c r="G21" s="79" t="str">
        <f ca="1">IF(ISERROR(BH11),"",IF(OR(R3="",R5="",R7="",R3&gt;150000,R7&gt;BN26,BN26=0,AND(BN26&gt;0,R7=0),AND(BL18&gt;=0,BL18&lt;18)),"","PRESTAÇÃO"))</f>
        <v/>
      </c>
      <c r="H21" s="147" t="str">
        <f ca="1">IF(ISERROR(BH11),"",IF(OR(R3="",R5="",R7="",R3&gt;150000,R7&gt;BN26,BN26=0,AND(BN26&gt;0,R7=0),AND(BL18&gt;=0,BL18&lt;18)),"","SEGURO"))</f>
        <v/>
      </c>
      <c r="I21" s="147"/>
      <c r="J21" s="79" t="str">
        <f ca="1">IF(ISERROR(BH11),"",IF(OR(R3="",R5="",R7="",R3&gt;150000,R7&gt;BN26,BN26=0,AND(BN26&gt;0,R7=0),AND(BL18&gt;=0,BL18&lt;18)),"","ENCARGO MENSAL"))</f>
        <v/>
      </c>
      <c r="K21" s="147" t="str">
        <f ca="1">IF(ISERROR(BH11),"",IF(OR(R3="",R5="",R7="",R3&gt;150000,R7&gt;BN26,BN26=0,AND(BN26&gt;0,R7=0),AND(BL18&gt;=0,BL18&lt;18)),"","SALDO DEVEDOR"))</f>
        <v/>
      </c>
      <c r="L21" s="80"/>
      <c r="M21" s="80"/>
      <c r="N21" s="80"/>
      <c r="O21" s="147" t="str">
        <f ca="1">IF(ISERROR(BH11),"",IF(OR(R3="",R5="",R7="",R3&gt;150000,R7&gt;BN26,BN26=0,AND(BN26&gt;0,R7=0),AND(BL18&gt;=0,BL18&lt;18)),"","Nº"))</f>
        <v/>
      </c>
      <c r="P21" s="78"/>
      <c r="Q21" s="78"/>
      <c r="R21" s="147" t="str">
        <f ca="1">IF(ISERROR(BH11),"",IF(OR(R3="",R5="",R7="",R3&gt;150000,R7&gt;BN26,BN26=0,AND(BN26&gt;0,R7=0),AND(BL18&gt;=0,BL18&lt;18)),"","    JUROS"))</f>
        <v/>
      </c>
      <c r="S21" s="147"/>
      <c r="T21" s="147" t="str">
        <f ca="1">IF(ISERROR(BH11),"",IF(OR(R3="",R5="",R7="",R3&gt;150000,R7&gt;BN26,BN26=0,AND(BN26&gt;0,R7=0),AND(BL18&gt;=0,BL18&lt;18)),"","AMORTIZAÇÃO"))</f>
        <v/>
      </c>
      <c r="U21" s="147"/>
      <c r="V21" s="79" t="str">
        <f ca="1">IF(ISERROR(BH11),"",IF(OR(R3="",R5="",R7="",R3&gt;150000,R7&gt;BN26,BN26=0,AND(BN26&gt;0,R7=0),AND(BL18&gt;=0,BL18&lt;18)),"","PRESTAÇÃO"))</f>
        <v/>
      </c>
      <c r="W21" s="147" t="str">
        <f ca="1">IF(ISERROR(BH11),"",IF(OR(R3="",R5="",R7="",R3&gt;150000,R7&gt;BN26,BN26=0,AND(BN26&gt;0,R7=0),AND(BL18&gt;=0,BL18&lt;18)),"","SEGURO"))</f>
        <v/>
      </c>
      <c r="X21" s="79" t="str">
        <f ca="1">IF(ISERROR(BH11),"",IF(OR(R3="",R5="",R7="",R3&gt;150000,R7&gt;BN26,BN26=0,AND(BN26&gt;0,R7=0),AND(BL18&gt;=0,BL18&lt;18)),"","ENCARGO MENSAL"))</f>
        <v/>
      </c>
      <c r="Y21" s="147" t="str">
        <f ca="1">IF(ISERROR(BH11),"",IF(OR(R3="",R5="",R7="",R3&gt;150000,R7&gt;BN26,BN26=0,AND(BN26&gt;0,R7=0),AND(BL18&gt;=0,BL18&lt;18)),"","SALDO DEVEDOR"))</f>
        <v/>
      </c>
      <c r="AD21" s="77"/>
      <c r="AE21" s="77"/>
      <c r="AF21" s="77"/>
      <c r="AK21" s="125"/>
      <c r="BH21" s="2"/>
      <c r="BI21" s="2"/>
      <c r="BJ21" s="2"/>
      <c r="BK21" s="2"/>
      <c r="BL21" s="2"/>
      <c r="BM21" s="2"/>
      <c r="BN21" s="2">
        <v>80</v>
      </c>
      <c r="BO21" s="2">
        <v>6</v>
      </c>
      <c r="BP21" s="2"/>
      <c r="BQ21" s="2"/>
      <c r="BR21" s="2"/>
    </row>
    <row r="22" spans="1:70" s="3" customFormat="1" ht="18" customHeight="1" x14ac:dyDescent="0.25">
      <c r="A22" s="81"/>
      <c r="B22" s="147"/>
      <c r="C22" s="82" t="s">
        <v>9</v>
      </c>
      <c r="D22" s="147"/>
      <c r="E22" s="147"/>
      <c r="F22" s="147"/>
      <c r="G22" s="83" t="str">
        <f ca="1">IF(ISERROR(BH11),"",IF(OR(R3="",R5="",R7="",R3&gt;150000,R7&gt;BN26,BN26=0,AND(BN26&gt;0,R7=0),AND(BL18&gt;=0,BL18&lt;18)),"","( B + C )                 "))</f>
        <v/>
      </c>
      <c r="H22" s="147"/>
      <c r="I22" s="147"/>
      <c r="J22" s="83" t="str">
        <f ca="1">IF(ISERROR(BH11),"",IF(OR(R3="",R5="",R7="",R3&gt;150000,R7&gt;BN26,BN26=0,AND(BN26&gt;0,R7=0),AND(BL18&gt;=0,BL18&lt;18)),"","( D + E )                 "))</f>
        <v/>
      </c>
      <c r="K22" s="147"/>
      <c r="L22" s="84"/>
      <c r="M22" s="84"/>
      <c r="N22" s="84"/>
      <c r="O22" s="147"/>
      <c r="P22" s="82" t="s">
        <v>9</v>
      </c>
      <c r="Q22" s="85"/>
      <c r="R22" s="147"/>
      <c r="S22" s="147"/>
      <c r="T22" s="147"/>
      <c r="U22" s="147"/>
      <c r="V22" s="83" t="str">
        <f ca="1">IF(ISERROR(BH11),"",IF(OR(R3="",R5="",R7="",R3&gt;150000,R7&gt;BN26,BN26=0,AND(BN26&gt;0,R7=0),AND(BL18&gt;=0,BL18&lt;18)),"","( I + J )                 "))</f>
        <v/>
      </c>
      <c r="W22" s="147"/>
      <c r="X22" s="83" t="str">
        <f ca="1">IF(ISERROR(BH11),"",IF(OR(R3="",R5="",R7="",R3&gt;150000,R7&gt;BN26,BN26=0,AND(BN26&gt;0,R7=0),AND(BL18&gt;=0,BL18&lt;18)),"","( K + L )                 "))</f>
        <v/>
      </c>
      <c r="Y22" s="147"/>
      <c r="AD22" s="86">
        <f ca="1">TODAY()</f>
        <v>45555</v>
      </c>
      <c r="AE22" s="72"/>
      <c r="AG22" s="87">
        <f>-R3</f>
        <v>0</v>
      </c>
      <c r="AH22" s="87"/>
      <c r="AJ22" s="88">
        <f>-R3</f>
        <v>0</v>
      </c>
      <c r="AK22" s="123"/>
      <c r="AR22" s="29"/>
      <c r="BH22" s="2"/>
      <c r="BI22" s="2"/>
      <c r="BJ22" s="2"/>
      <c r="BK22" s="69"/>
      <c r="BL22" s="69"/>
      <c r="BM22" s="69"/>
      <c r="BN22" s="89">
        <f ca="1">BL18</f>
        <v>124</v>
      </c>
      <c r="BO22" s="89">
        <f ca="1">BM18</f>
        <v>8</v>
      </c>
      <c r="BP22" s="69"/>
      <c r="BQ22" s="69"/>
      <c r="BR22" s="69"/>
    </row>
    <row r="23" spans="1:70" ht="15" customHeight="1" x14ac:dyDescent="0.25">
      <c r="A23" s="1" t="str">
        <f ca="1">B23</f>
        <v/>
      </c>
      <c r="B23" s="90" t="str">
        <f ca="1">IF(ISERROR(BH11),"",IF(R7&gt;AV7,"",IF(R7=0,"",IF(R3&gt;AV3,"",IF(R3="","",IF(R3=0,"",IF(OR(R5="",R7="",AND(BL18&gt;=0,BL18&lt;18)),"",1)))))))</f>
        <v/>
      </c>
      <c r="C23" s="91" t="str">
        <f ca="1">IF(ISERROR(BH11),"",IF(R7&gt;AV7,"",IF(R7=0,"",IF(R3&gt;AV3,"",IF(R3="","",IF(R3=0,"",IF(R7="","",(E23+D23))))))))</f>
        <v/>
      </c>
      <c r="D23" s="130" t="str">
        <f ca="1">IF(ISERROR(BH11),"",IF(R7&gt;AV7,"",IF(R7=0,"",IF(R3&gt;AV3,"",IF(R3="","",IF(R3=0,"",IF(OR(R5="",R7="",AND(BL18&gt;=0,BL18&lt;18)),"",((P9)*R3))))))))</f>
        <v/>
      </c>
      <c r="E23" s="130" t="str">
        <f ca="1">IF(ISERROR(BH11),"",IF(R7&gt;AV7,"",IF(R7=0,"",IF(R3&gt;AV3,"",IF(R3="","",IF(OR(R5="",R7="",AND(BL18&gt;=0,BL18&lt;18)),"",IF(R3=0,"",TRUNC((R3/L23),2))))))))</f>
        <v/>
      </c>
      <c r="F23" s="142" t="str">
        <f ca="1">IF(E23="","",D23+E23)</f>
        <v/>
      </c>
      <c r="G23" s="142"/>
      <c r="H23" s="131" t="str">
        <f ca="1">IF(ISERROR(BH11),"",IF(R7&gt;AV7,"",IF(R7=0,"",IF(R3&gt;AV3,"",IF(R3="","",IF(OR(R5="",R7="",AND(BL18&gt;=0,BL18&lt;18)),"",IF(R3=0,"",IF((($AR$17*R3)-TRUNC($AR$17*R3,2))&gt;=0.005,ROUNDUP($AR$17*R3,2),ROUNDDOWN($AR$17*R3,2)))))))))</f>
        <v/>
      </c>
      <c r="I23" s="143" t="str">
        <f ca="1">IF(ISERROR(BH11),"",IF(L23="","",IF(R3="","",IF(R3=0,"",IF(OR(R5="",R7="",AND(BL18&gt;=0,BL18&lt;18)),"",IF(R7=0,"",(C23+H23)))))))</f>
        <v/>
      </c>
      <c r="J23" s="143"/>
      <c r="K23" s="92" t="str">
        <f ca="1">IF(ISERROR(BH11),"",IF(R7&gt;AV7,"",IF(R7=0,"",IF(R3&gt;AV3,"",IF(R3="","",IF(R3=0,"",IF(OR(R5="",R7="",AND(BL18&gt;=0,BL18&lt;18)),"",(R3-E23))))))))</f>
        <v/>
      </c>
      <c r="L23" s="93">
        <f ca="1">IF(ISERROR(BH11),"",IF(AND(BL18&gt;=0,BL18&lt;18),"",IF(R7&gt;AV7,"",IF(R3&gt;AV3,"",R7))))</f>
        <v>0</v>
      </c>
      <c r="M23" s="93" t="str">
        <f ca="1">IF(L23=1,1,"")</f>
        <v/>
      </c>
      <c r="N23" s="94" t="str">
        <f ca="1">O23</f>
        <v/>
      </c>
      <c r="O23" s="90" t="str">
        <f ca="1">IF(ISERROR(BH11),"",IF(R7&gt;AV7,"",IF(R7=0,"",IF(R3&gt;AV3,"",IF(R3="","",IF($R$3=0,"",IF(OR(R5="",R7="",AND(BL18&gt;=0,BL18&lt;18)),"",1)))))))</f>
        <v/>
      </c>
      <c r="P23" s="144" t="str">
        <f ca="1">IF(R7&gt;AV7,"",IF(R3&gt;AV3,"",IF($R$3="","",IF($R$3=0,"",IF($R$7="","",IF(R7=0,"",(ROUNDDOWN(PMT(P9,R7,-R3,0,0),2))))))))</f>
        <v/>
      </c>
      <c r="Q23" s="144"/>
      <c r="R23" s="142" t="str">
        <f ca="1">IF(ISERROR(BH11),"",IF(R7&gt;AV7,"",IF(R3&gt;AV3,"",IF($R$3="","",IF($R$3=0,"",IF(OR(R5="",$R$7="",AND(BL18&gt;=0,BL18&lt;18)),"",IF(R7=0,"",(ROUNDDOWN(($R$3*$P$9),2)))))))))</f>
        <v/>
      </c>
      <c r="S23" s="142"/>
      <c r="T23" s="142" t="str">
        <f ca="1">IF(ISERROR(BH11),"",IF(R7&gt;AV7,"",IF(R3&gt;AV3,"",IF($R$3="","",IF($R$3=0,"",IF(OR(R5="",$R$7="",AND(BL18&gt;=0,BL18&lt;18)),"",IF(R7=0,"",(P23-R23))))))))</f>
        <v/>
      </c>
      <c r="U23" s="142"/>
      <c r="V23" s="92" t="str">
        <f ca="1">IF(T23="","",R23+T23)</f>
        <v/>
      </c>
      <c r="W23" s="95" t="str">
        <f ca="1">IF(ISERROR(BH11),"",IF(R7&gt;AV7,"",IF(R3&gt;AV3,"",IF($R$3="","",IF($R$3=0,"",IF(OR(R5="",$R$7="",AND(BL18&gt;=0,BL18&lt;18)),"",IF(R7=0,"",IF((($AR$17*R3)-TRUNC($AR$17*R3,2))&gt;=0.005,ROUNDUP($AR$17*R3,2),ROUNDDOWN($AR$17*R3,2)))))))))</f>
        <v/>
      </c>
      <c r="X23" s="96" t="str">
        <f ca="1">IF(ISERROR(BH11),"",IF(R7&gt;AV7,"",IF(R3&gt;AV3,"",IF($R$3="","",IF($R$3=0,"",IF(OR(R5="",$R$7="",AND(BL18&gt;=0,BL18&lt;18)),"",IF(R7=0,"",(P23+W23))))))))</f>
        <v/>
      </c>
      <c r="Y23" s="92" t="str">
        <f ca="1">IF(ISERROR(BH11),"",IF(R7&gt;AV7,"",IF(R3&gt;AV3,"",IF($R$3="","",IF($R$3=0,"",IF(OR(R5="",$R$7="",AND(BL18&gt;=0,BL18&lt;18)),"",IF(R7=0,"",(ROUNDUP(R3-T23,2)))))))))</f>
        <v/>
      </c>
      <c r="Z23" s="3">
        <f ca="1">IF(ISERROR(BH11),"",IF(AND(BL18&gt;=0,BL18&lt;18),"",IF(R7&gt;AV7,"",IF(R3&gt;AV3,"",R7))))</f>
        <v>0</v>
      </c>
      <c r="AB23" s="97"/>
      <c r="AD23" s="98">
        <f ca="1">DATE($AF$19,AE23,$AD$19)</f>
        <v>45585</v>
      </c>
      <c r="AE23" s="3">
        <f ca="1">AE19+1</f>
        <v>10</v>
      </c>
      <c r="AG23" s="87" t="str">
        <f ca="1">IF(L23="",0,I23)</f>
        <v/>
      </c>
      <c r="AH23" s="87"/>
      <c r="AJ23" s="99" t="str">
        <f ca="1">IF(Z23="",0,X23)</f>
        <v/>
      </c>
      <c r="AN23" s="1" t="str">
        <f ca="1">O23</f>
        <v/>
      </c>
      <c r="BK23" s="69"/>
      <c r="BL23" s="69"/>
      <c r="BM23" s="69"/>
      <c r="BN23" s="89">
        <f ca="1">IF(BO21&lt;BO22,BN21-1-BN22,BN21-BN22)</f>
        <v>-45</v>
      </c>
      <c r="BO23" s="89">
        <f ca="1">IF(BO21&lt;BO22,BO21+12-BO22,BO21-BO22)</f>
        <v>10</v>
      </c>
      <c r="BP23" s="69"/>
      <c r="BQ23" s="69"/>
      <c r="BR23" s="69"/>
    </row>
    <row r="24" spans="1:70" ht="15" customHeight="1" x14ac:dyDescent="0.25">
      <c r="A24" s="1" t="str">
        <f t="shared" ref="A24:A87" ca="1" si="0">B24</f>
        <v/>
      </c>
      <c r="B24" s="90" t="str">
        <f t="shared" ref="B24:B87" ca="1" si="1">IF(L24="","",IF($R$3="","",IF($R$3=0,"",IF($R$7="","",B23+1))))</f>
        <v/>
      </c>
      <c r="C24" s="91" t="str">
        <f>IF($R$3="","",IF($R$3=0,"",(IF($R$7="","",IF(R7=0,"",IF(L23="","",IF(L24=1,(K23+D24),IF(L23=1,"",(D24+E24)))))))))</f>
        <v/>
      </c>
      <c r="D24" s="130" t="str">
        <f ca="1">IF(L23="","",IF(L23=1,"",IF($R$3="","",IF($R$3=0,"",IF($R$7="","",IF(R7=0,"",(ROUNDDOWN((($P$9)*K23),2))))))))</f>
        <v/>
      </c>
      <c r="E24" s="132" t="str">
        <f ca="1">IF(L24="","",IF(L24=1,K23,IF(R3="","",IF($R$3=0,"",IF(AC24-TRUNC(AC24,2)&gt;=0.005,ROUNDUP(AC24,2),ROUNDDOWN(AC24,2))))))</f>
        <v/>
      </c>
      <c r="F24" s="142" t="str">
        <f ca="1">IF(E24="","",D24+E24)</f>
        <v/>
      </c>
      <c r="G24" s="142"/>
      <c r="H24" s="131" t="str">
        <f ca="1">IF($H$23="","",IF(OR(K23=0,K23=""),"",IF((($AR$17*K23)-TRUNC($AR$17*K23,2))&gt;=0.005,ROUNDUP($AR$17*K23,2),ROUNDDOWN($AR$17*K23,2))))</f>
        <v/>
      </c>
      <c r="I24" s="143" t="str">
        <f ca="1">IF(L24="","",IF($R$3="","",IF($R$3=0,"",(C24+H24))))</f>
        <v/>
      </c>
      <c r="J24" s="143"/>
      <c r="K24" s="92" t="str">
        <f>IF($R$3="","",IF($R$3=0,"",IF($R$7="","",IF(R7=0,"",IF(L24=1,0,IF(L23=1,"",IF(L23="","",TRUNC((K23-E24),2))))))))</f>
        <v/>
      </c>
      <c r="L24" s="93" t="str">
        <f t="shared" ref="L24:L35" ca="1" si="2">IF(L23=0,"",IF(L23=1,"",IF(L23="","",L23-1)))</f>
        <v/>
      </c>
      <c r="M24" s="93" t="str">
        <f t="shared" ref="M24:M87" ca="1" si="3">IF(L24=1,1,"")</f>
        <v/>
      </c>
      <c r="N24" s="94" t="str">
        <f t="shared" ref="N24:N87" ca="1" si="4">O24</f>
        <v/>
      </c>
      <c r="O24" s="90" t="str">
        <f t="shared" ref="O24:O87" ca="1" si="5">IF(Z24="","",IF($R$3="","",IF($R$3=0,"",IF($R$7="","",O23+1))))</f>
        <v/>
      </c>
      <c r="P24" s="144" t="str">
        <f t="shared" ref="P24:P87" si="6">IF($R$3="","",IF($R$7="","",IF(Z24=1,(R24+T24),IF(Z24="","",P23))))</f>
        <v/>
      </c>
      <c r="Q24" s="144"/>
      <c r="R24" s="142" t="str">
        <f t="shared" ref="R24:R87" ca="1" si="7">IF(Z24="","",IF($R$3="","",IF($R$3=0,"",IF($R$7="","",ROUNDDOWN(($P$9*Y23),2)))))</f>
        <v/>
      </c>
      <c r="S24" s="142"/>
      <c r="T24" s="142" t="str">
        <f t="shared" ref="T24:T87" si="8">IF($R$3="","",IF($R$3=0,"",IF($R$7="","",IF(Z24=1,Y23,IF(Z24="","",(P24-R24))))))</f>
        <v/>
      </c>
      <c r="U24" s="142"/>
      <c r="V24" s="92" t="str">
        <f t="shared" ref="V24:V87" si="9">IF(T24="","",R24+T24)</f>
        <v/>
      </c>
      <c r="W24" s="92" t="str">
        <f ca="1">IF($W$23="","",IF(OR(Y23=0,Y23=""),"",IF((($AR$17*Y23)-TRUNC($AR$17*Y23,2))&gt;=0.005,ROUNDUP($AR$17*Y23,2),ROUNDDOWN($AR$17*Y23,2))))</f>
        <v/>
      </c>
      <c r="X24" s="96" t="str">
        <f>IF($R$3="","",IF($R$3=0,"",IF($R$7="","",IF(R7=0,"",IF(Z23="","",IF(Z23=1,"",IF(Z23=1,(P24+W24+Y24),(P24+W24))))))))</f>
        <v/>
      </c>
      <c r="Y24" s="92" t="str">
        <f t="shared" ref="Y24:Y87" si="10">IF($R$3="","",IF($R$3=0,"",IF($R$7="","",IF(Z24=1,0,IF(Z24="","",IF(Z24=1,"",(Y23-T24)))))))</f>
        <v/>
      </c>
      <c r="Z24" s="101" t="str">
        <f t="shared" ref="Z24:Z87" ca="1" si="11">IF(Z23=0,"",IF(Z23=1,"",IF(Z23="","",Z23-1)))</f>
        <v/>
      </c>
      <c r="AB24" s="97"/>
      <c r="AC24" s="2" t="e">
        <f ca="1">K23/L24</f>
        <v>#VALUE!</v>
      </c>
      <c r="AD24" s="98">
        <f t="shared" ref="AD24:AD87" ca="1" si="12">DATE($AF$19,AE24,$AD$19)</f>
        <v>45616</v>
      </c>
      <c r="AE24" s="3">
        <f t="shared" ref="AE24:AE87" ca="1" si="13">AE23+1</f>
        <v>11</v>
      </c>
      <c r="AG24" s="87">
        <f ca="1">IF(L24="",0,I24)</f>
        <v>0</v>
      </c>
      <c r="AH24" s="87"/>
      <c r="AJ24" s="99">
        <f t="shared" ref="AJ24:AJ87" ca="1" si="14">IF(Z24="",0,X24)</f>
        <v>0</v>
      </c>
      <c r="AN24" s="1" t="str">
        <f t="shared" ref="AN24:AN87" ca="1" si="15">O24</f>
        <v/>
      </c>
      <c r="BK24" s="3"/>
      <c r="BL24" s="3"/>
      <c r="BM24" s="3"/>
      <c r="BN24" s="3"/>
      <c r="BO24" s="3"/>
      <c r="BP24" s="3"/>
      <c r="BQ24" s="3"/>
      <c r="BR24" s="3"/>
    </row>
    <row r="25" spans="1:70" ht="15" customHeight="1" x14ac:dyDescent="0.25">
      <c r="A25" s="1" t="str">
        <f t="shared" ca="1" si="0"/>
        <v/>
      </c>
      <c r="B25" s="90" t="str">
        <f t="shared" ca="1" si="1"/>
        <v/>
      </c>
      <c r="C25" s="91" t="str">
        <f t="shared" ref="C25:C88" si="16">IF($R$3="","",IF($R$3=0,"",(IF($R$7="","",IF(L24="","",IF(L25=1,(K24+D25),IF(L24=1,"",(D25+E25))))))))</f>
        <v/>
      </c>
      <c r="D25" s="130" t="str">
        <f t="shared" ref="D25:D88" ca="1" si="17">IF(L24="","",IF(L24=1,"",IF($R$3="","",IF($R$3=0,"",IF($R$7="","",(ROUNDDOWN((($P$9)*K24),2)))))))</f>
        <v/>
      </c>
      <c r="E25" s="132" t="str">
        <f t="shared" ref="E25:E88" ca="1" si="18">IF(L25="","",IF(L25=1,K24,E24))</f>
        <v/>
      </c>
      <c r="F25" s="142" t="str">
        <f t="shared" ref="F25:F88" ca="1" si="19">IF(E25="","",D25+E25)</f>
        <v/>
      </c>
      <c r="G25" s="142"/>
      <c r="H25" s="131" t="str">
        <f t="shared" ref="H25:H88" ca="1" si="20">IF($H$23="","",IF(OR(K24=0,K24=""),"",IF((($AR$17*K24)-TRUNC($AR$17*K24,2))&gt;=0.005,ROUNDUP($AR$17*K24,2),ROUNDDOWN($AR$17*K24,2))))</f>
        <v/>
      </c>
      <c r="I25" s="143" t="str">
        <f ca="1">IF(L25="","",IF($R$3="","",IF($R$3=0,"",(C25+H25))))</f>
        <v/>
      </c>
      <c r="J25" s="143"/>
      <c r="K25" s="92" t="str">
        <f t="shared" ref="K25:K88" si="21">IF($R$3="","",IF($R$3=0,"",IF($R$7="","",IF(L25=1,0,IF(L24=1,"",IF(L24="","",TRUNC((K24-E25),2)))))))</f>
        <v/>
      </c>
      <c r="L25" s="93" t="str">
        <f t="shared" ca="1" si="2"/>
        <v/>
      </c>
      <c r="M25" s="93" t="str">
        <f t="shared" ca="1" si="3"/>
        <v/>
      </c>
      <c r="N25" s="94" t="str">
        <f t="shared" ca="1" si="4"/>
        <v/>
      </c>
      <c r="O25" s="90" t="str">
        <f t="shared" ca="1" si="5"/>
        <v/>
      </c>
      <c r="P25" s="144" t="str">
        <f t="shared" si="6"/>
        <v/>
      </c>
      <c r="Q25" s="144"/>
      <c r="R25" s="142" t="str">
        <f t="shared" ca="1" si="7"/>
        <v/>
      </c>
      <c r="S25" s="142"/>
      <c r="T25" s="142" t="str">
        <f t="shared" si="8"/>
        <v/>
      </c>
      <c r="U25" s="142"/>
      <c r="V25" s="92" t="str">
        <f t="shared" si="9"/>
        <v/>
      </c>
      <c r="W25" s="130" t="str">
        <f ca="1">IF($W$23="","",IF(OR(Y24=0,Y24=""),"",IF((($AR$17*Y24)-TRUNC($AR$17*Y24,2))&gt;=0.005,ROUNDUP($AR$17*Y24,2),ROUNDDOWN($AR$17*Y24,2))))</f>
        <v/>
      </c>
      <c r="X25" s="96" t="str">
        <f t="shared" ref="X25:X88" si="22">IF($R$3="","",IF($R$3=0,"",IF($R$7="","",IF(Z24="","",IF(Z24=1,"",IF(Z24=1,(P25+W25+Y25),(P25+W25)))))))</f>
        <v/>
      </c>
      <c r="Y25" s="92" t="str">
        <f t="shared" si="10"/>
        <v/>
      </c>
      <c r="Z25" s="101" t="str">
        <f t="shared" ca="1" si="11"/>
        <v/>
      </c>
      <c r="AB25" s="97"/>
      <c r="AD25" s="98">
        <f t="shared" ca="1" si="12"/>
        <v>45646</v>
      </c>
      <c r="AE25" s="3">
        <f t="shared" ca="1" si="13"/>
        <v>12</v>
      </c>
      <c r="AG25" s="87">
        <f t="shared" ref="AG25:AG88" ca="1" si="23">IF(L25="",0,I25)</f>
        <v>0</v>
      </c>
      <c r="AH25" s="87"/>
      <c r="AJ25" s="99">
        <f t="shared" ca="1" si="14"/>
        <v>0</v>
      </c>
      <c r="AN25" s="1" t="str">
        <f t="shared" ca="1" si="15"/>
        <v/>
      </c>
      <c r="BN25" s="2">
        <f ca="1">IF(BN23&lt;0,0,IF(BN23&gt;=6,6,BN23))</f>
        <v>0</v>
      </c>
    </row>
    <row r="26" spans="1:70" ht="15" customHeight="1" x14ac:dyDescent="0.25">
      <c r="A26" s="1" t="str">
        <f t="shared" ca="1" si="0"/>
        <v/>
      </c>
      <c r="B26" s="90" t="str">
        <f t="shared" ca="1" si="1"/>
        <v/>
      </c>
      <c r="C26" s="91" t="str">
        <f t="shared" si="16"/>
        <v/>
      </c>
      <c r="D26" s="130" t="str">
        <f t="shared" ca="1" si="17"/>
        <v/>
      </c>
      <c r="E26" s="132" t="str">
        <f t="shared" ca="1" si="18"/>
        <v/>
      </c>
      <c r="F26" s="142" t="str">
        <f t="shared" ca="1" si="19"/>
        <v/>
      </c>
      <c r="G26" s="142"/>
      <c r="H26" s="131" t="str">
        <f t="shared" ca="1" si="20"/>
        <v/>
      </c>
      <c r="I26" s="143" t="str">
        <f t="shared" ref="I26:I89" ca="1" si="24">IF(L26="","",IF($R$3="","",IF($R$3=0,"",(C26+H26))))</f>
        <v/>
      </c>
      <c r="J26" s="143"/>
      <c r="K26" s="92" t="str">
        <f t="shared" si="21"/>
        <v/>
      </c>
      <c r="L26" s="93" t="str">
        <f t="shared" ca="1" si="2"/>
        <v/>
      </c>
      <c r="M26" s="93" t="str">
        <f t="shared" ca="1" si="3"/>
        <v/>
      </c>
      <c r="N26" s="94" t="str">
        <f t="shared" ca="1" si="4"/>
        <v/>
      </c>
      <c r="O26" s="90" t="str">
        <f t="shared" ca="1" si="5"/>
        <v/>
      </c>
      <c r="P26" s="144" t="str">
        <f t="shared" si="6"/>
        <v/>
      </c>
      <c r="Q26" s="144"/>
      <c r="R26" s="142" t="str">
        <f t="shared" ca="1" si="7"/>
        <v/>
      </c>
      <c r="S26" s="142"/>
      <c r="T26" s="142" t="str">
        <f t="shared" si="8"/>
        <v/>
      </c>
      <c r="U26" s="142"/>
      <c r="V26" s="92" t="str">
        <f t="shared" si="9"/>
        <v/>
      </c>
      <c r="W26" s="130" t="str">
        <f t="shared" ref="W26:W89" ca="1" si="25">IF($W$23="","",IF(OR(Y25=0,Y25=""),"",IF((($AR$17*Y25)-TRUNC($AR$17*Y25,2))&gt;=0.005,ROUNDUP($AR$17*Y25,2),ROUNDDOWN($AR$17*Y25,2))))</f>
        <v/>
      </c>
      <c r="X26" s="96" t="str">
        <f t="shared" si="22"/>
        <v/>
      </c>
      <c r="Y26" s="92" t="str">
        <f t="shared" si="10"/>
        <v/>
      </c>
      <c r="Z26" s="101" t="str">
        <f t="shared" ca="1" si="11"/>
        <v/>
      </c>
      <c r="AB26" s="97"/>
      <c r="AD26" s="98">
        <f t="shared" ca="1" si="12"/>
        <v>45677</v>
      </c>
      <c r="AE26" s="3">
        <f t="shared" ca="1" si="13"/>
        <v>13</v>
      </c>
      <c r="AG26" s="87">
        <f t="shared" ca="1" si="23"/>
        <v>0</v>
      </c>
      <c r="AH26" s="87"/>
      <c r="AJ26" s="99">
        <f t="shared" ca="1" si="14"/>
        <v>0</v>
      </c>
      <c r="AN26" s="1" t="str">
        <f t="shared" ca="1" si="15"/>
        <v/>
      </c>
      <c r="BN26" s="2">
        <f ca="1">IF(OR(BL18&lt;0,BL18&lt;18),0,IF(AND(BN23=0,BO23&gt;0),BO23,IF(BN23&lt;0,0,IF(BN23&lt;6,(BN25*12)+BO23,(BN25*12)))))</f>
        <v>0</v>
      </c>
    </row>
    <row r="27" spans="1:70" ht="15" customHeight="1" x14ac:dyDescent="0.25">
      <c r="A27" s="1" t="str">
        <f t="shared" ca="1" si="0"/>
        <v/>
      </c>
      <c r="B27" s="90" t="str">
        <f t="shared" ca="1" si="1"/>
        <v/>
      </c>
      <c r="C27" s="91" t="str">
        <f t="shared" si="16"/>
        <v/>
      </c>
      <c r="D27" s="130" t="str">
        <f t="shared" ca="1" si="17"/>
        <v/>
      </c>
      <c r="E27" s="132" t="str">
        <f t="shared" ca="1" si="18"/>
        <v/>
      </c>
      <c r="F27" s="142" t="str">
        <f t="shared" ca="1" si="19"/>
        <v/>
      </c>
      <c r="G27" s="142"/>
      <c r="H27" s="131" t="str">
        <f t="shared" ca="1" si="20"/>
        <v/>
      </c>
      <c r="I27" s="143" t="str">
        <f t="shared" ca="1" si="24"/>
        <v/>
      </c>
      <c r="J27" s="143"/>
      <c r="K27" s="92" t="str">
        <f t="shared" si="21"/>
        <v/>
      </c>
      <c r="L27" s="93" t="str">
        <f t="shared" ca="1" si="2"/>
        <v/>
      </c>
      <c r="M27" s="93" t="str">
        <f t="shared" ca="1" si="3"/>
        <v/>
      </c>
      <c r="N27" s="94" t="str">
        <f t="shared" ca="1" si="4"/>
        <v/>
      </c>
      <c r="O27" s="90" t="str">
        <f t="shared" ca="1" si="5"/>
        <v/>
      </c>
      <c r="P27" s="144" t="str">
        <f t="shared" si="6"/>
        <v/>
      </c>
      <c r="Q27" s="144"/>
      <c r="R27" s="142" t="str">
        <f t="shared" ca="1" si="7"/>
        <v/>
      </c>
      <c r="S27" s="142"/>
      <c r="T27" s="142" t="str">
        <f t="shared" si="8"/>
        <v/>
      </c>
      <c r="U27" s="142"/>
      <c r="V27" s="92" t="str">
        <f t="shared" si="9"/>
        <v/>
      </c>
      <c r="W27" s="130" t="str">
        <f t="shared" ca="1" si="25"/>
        <v/>
      </c>
      <c r="X27" s="96" t="str">
        <f t="shared" si="22"/>
        <v/>
      </c>
      <c r="Y27" s="92" t="str">
        <f t="shared" si="10"/>
        <v/>
      </c>
      <c r="Z27" s="101" t="str">
        <f t="shared" ca="1" si="11"/>
        <v/>
      </c>
      <c r="AB27" s="97"/>
      <c r="AD27" s="98">
        <f t="shared" ca="1" si="12"/>
        <v>45708</v>
      </c>
      <c r="AE27" s="3">
        <f t="shared" ca="1" si="13"/>
        <v>14</v>
      </c>
      <c r="AG27" s="87">
        <f t="shared" ca="1" si="23"/>
        <v>0</v>
      </c>
      <c r="AH27" s="87"/>
      <c r="AJ27" s="99">
        <f t="shared" ca="1" si="14"/>
        <v>0</v>
      </c>
      <c r="AN27" s="1" t="str">
        <f t="shared" ca="1" si="15"/>
        <v/>
      </c>
    </row>
    <row r="28" spans="1:70" ht="15" customHeight="1" x14ac:dyDescent="0.25">
      <c r="A28" s="1" t="str">
        <f t="shared" ca="1" si="0"/>
        <v/>
      </c>
      <c r="B28" s="90" t="str">
        <f t="shared" ca="1" si="1"/>
        <v/>
      </c>
      <c r="C28" s="91" t="str">
        <f t="shared" si="16"/>
        <v/>
      </c>
      <c r="D28" s="130" t="str">
        <f t="shared" ca="1" si="17"/>
        <v/>
      </c>
      <c r="E28" s="132" t="str">
        <f t="shared" ca="1" si="18"/>
        <v/>
      </c>
      <c r="F28" s="142" t="str">
        <f t="shared" ca="1" si="19"/>
        <v/>
      </c>
      <c r="G28" s="142"/>
      <c r="H28" s="131" t="str">
        <f t="shared" ca="1" si="20"/>
        <v/>
      </c>
      <c r="I28" s="143" t="str">
        <f t="shared" ca="1" si="24"/>
        <v/>
      </c>
      <c r="J28" s="143"/>
      <c r="K28" s="92" t="str">
        <f t="shared" si="21"/>
        <v/>
      </c>
      <c r="L28" s="93" t="str">
        <f t="shared" ca="1" si="2"/>
        <v/>
      </c>
      <c r="M28" s="93" t="str">
        <f t="shared" ca="1" si="3"/>
        <v/>
      </c>
      <c r="N28" s="94" t="str">
        <f t="shared" ca="1" si="4"/>
        <v/>
      </c>
      <c r="O28" s="90" t="str">
        <f t="shared" ca="1" si="5"/>
        <v/>
      </c>
      <c r="P28" s="144" t="str">
        <f t="shared" si="6"/>
        <v/>
      </c>
      <c r="Q28" s="144"/>
      <c r="R28" s="142" t="str">
        <f t="shared" ca="1" si="7"/>
        <v/>
      </c>
      <c r="S28" s="142"/>
      <c r="T28" s="142" t="str">
        <f t="shared" si="8"/>
        <v/>
      </c>
      <c r="U28" s="142"/>
      <c r="V28" s="92" t="str">
        <f t="shared" si="9"/>
        <v/>
      </c>
      <c r="W28" s="130" t="str">
        <f t="shared" ca="1" si="25"/>
        <v/>
      </c>
      <c r="X28" s="96" t="str">
        <f t="shared" si="22"/>
        <v/>
      </c>
      <c r="Y28" s="92" t="str">
        <f t="shared" si="10"/>
        <v/>
      </c>
      <c r="Z28" s="101" t="str">
        <f t="shared" ca="1" si="11"/>
        <v/>
      </c>
      <c r="AB28" s="97"/>
      <c r="AD28" s="98">
        <f t="shared" ca="1" si="12"/>
        <v>45736</v>
      </c>
      <c r="AE28" s="3">
        <f t="shared" ca="1" si="13"/>
        <v>15</v>
      </c>
      <c r="AG28" s="87">
        <f t="shared" ca="1" si="23"/>
        <v>0</v>
      </c>
      <c r="AH28" s="87"/>
      <c r="AJ28" s="99">
        <f t="shared" ca="1" si="14"/>
        <v>0</v>
      </c>
      <c r="AN28" s="1" t="str">
        <f t="shared" ca="1" si="15"/>
        <v/>
      </c>
    </row>
    <row r="29" spans="1:70" ht="15" customHeight="1" x14ac:dyDescent="0.25">
      <c r="A29" s="1" t="str">
        <f t="shared" ca="1" si="0"/>
        <v/>
      </c>
      <c r="B29" s="90" t="str">
        <f t="shared" ca="1" si="1"/>
        <v/>
      </c>
      <c r="C29" s="91" t="str">
        <f t="shared" si="16"/>
        <v/>
      </c>
      <c r="D29" s="92" t="str">
        <f t="shared" ca="1" si="17"/>
        <v/>
      </c>
      <c r="E29" s="100" t="str">
        <f t="shared" ca="1" si="18"/>
        <v/>
      </c>
      <c r="F29" s="142" t="str">
        <f t="shared" ca="1" si="19"/>
        <v/>
      </c>
      <c r="G29" s="142"/>
      <c r="H29" s="131" t="str">
        <f t="shared" ca="1" si="20"/>
        <v/>
      </c>
      <c r="I29" s="143" t="str">
        <f t="shared" ca="1" si="24"/>
        <v/>
      </c>
      <c r="J29" s="143"/>
      <c r="K29" s="92" t="str">
        <f t="shared" si="21"/>
        <v/>
      </c>
      <c r="L29" s="93" t="str">
        <f t="shared" ca="1" si="2"/>
        <v/>
      </c>
      <c r="M29" s="93" t="str">
        <f t="shared" ca="1" si="3"/>
        <v/>
      </c>
      <c r="N29" s="94" t="str">
        <f t="shared" ca="1" si="4"/>
        <v/>
      </c>
      <c r="O29" s="90" t="str">
        <f t="shared" ca="1" si="5"/>
        <v/>
      </c>
      <c r="P29" s="144" t="str">
        <f t="shared" si="6"/>
        <v/>
      </c>
      <c r="Q29" s="144"/>
      <c r="R29" s="142" t="str">
        <f t="shared" ca="1" si="7"/>
        <v/>
      </c>
      <c r="S29" s="142"/>
      <c r="T29" s="142" t="str">
        <f t="shared" si="8"/>
        <v/>
      </c>
      <c r="U29" s="142"/>
      <c r="V29" s="92" t="str">
        <f t="shared" si="9"/>
        <v/>
      </c>
      <c r="W29" s="130" t="str">
        <f t="shared" ca="1" si="25"/>
        <v/>
      </c>
      <c r="X29" s="96" t="str">
        <f t="shared" si="22"/>
        <v/>
      </c>
      <c r="Y29" s="92" t="str">
        <f t="shared" si="10"/>
        <v/>
      </c>
      <c r="Z29" s="101" t="str">
        <f t="shared" ca="1" si="11"/>
        <v/>
      </c>
      <c r="AB29" s="97"/>
      <c r="AD29" s="98">
        <f t="shared" ca="1" si="12"/>
        <v>45767</v>
      </c>
      <c r="AE29" s="3">
        <f t="shared" ca="1" si="13"/>
        <v>16</v>
      </c>
      <c r="AG29" s="87">
        <f t="shared" ca="1" si="23"/>
        <v>0</v>
      </c>
      <c r="AH29" s="87"/>
      <c r="AJ29" s="99">
        <f t="shared" ca="1" si="14"/>
        <v>0</v>
      </c>
      <c r="AN29" s="1" t="str">
        <f t="shared" ca="1" si="15"/>
        <v/>
      </c>
    </row>
    <row r="30" spans="1:70" ht="15" customHeight="1" x14ac:dyDescent="0.25">
      <c r="A30" s="1" t="str">
        <f t="shared" ca="1" si="0"/>
        <v/>
      </c>
      <c r="B30" s="90" t="str">
        <f t="shared" ca="1" si="1"/>
        <v/>
      </c>
      <c r="C30" s="91" t="str">
        <f t="shared" si="16"/>
        <v/>
      </c>
      <c r="D30" s="92" t="str">
        <f t="shared" ca="1" si="17"/>
        <v/>
      </c>
      <c r="E30" s="100" t="str">
        <f t="shared" ca="1" si="18"/>
        <v/>
      </c>
      <c r="F30" s="142" t="str">
        <f t="shared" ca="1" si="19"/>
        <v/>
      </c>
      <c r="G30" s="142"/>
      <c r="H30" s="131" t="str">
        <f t="shared" ca="1" si="20"/>
        <v/>
      </c>
      <c r="I30" s="143" t="str">
        <f t="shared" ca="1" si="24"/>
        <v/>
      </c>
      <c r="J30" s="143"/>
      <c r="K30" s="92" t="str">
        <f t="shared" si="21"/>
        <v/>
      </c>
      <c r="L30" s="93" t="str">
        <f t="shared" ca="1" si="2"/>
        <v/>
      </c>
      <c r="M30" s="93" t="str">
        <f t="shared" ca="1" si="3"/>
        <v/>
      </c>
      <c r="N30" s="94" t="str">
        <f t="shared" ca="1" si="4"/>
        <v/>
      </c>
      <c r="O30" s="90" t="str">
        <f t="shared" ca="1" si="5"/>
        <v/>
      </c>
      <c r="P30" s="144" t="str">
        <f t="shared" si="6"/>
        <v/>
      </c>
      <c r="Q30" s="144"/>
      <c r="R30" s="142" t="str">
        <f t="shared" ca="1" si="7"/>
        <v/>
      </c>
      <c r="S30" s="142"/>
      <c r="T30" s="142" t="str">
        <f t="shared" si="8"/>
        <v/>
      </c>
      <c r="U30" s="142"/>
      <c r="V30" s="92" t="str">
        <f t="shared" si="9"/>
        <v/>
      </c>
      <c r="W30" s="130" t="str">
        <f t="shared" ca="1" si="25"/>
        <v/>
      </c>
      <c r="X30" s="96" t="str">
        <f t="shared" si="22"/>
        <v/>
      </c>
      <c r="Y30" s="92" t="str">
        <f t="shared" si="10"/>
        <v/>
      </c>
      <c r="Z30" s="101" t="str">
        <f t="shared" ca="1" si="11"/>
        <v/>
      </c>
      <c r="AB30" s="97"/>
      <c r="AD30" s="98">
        <f t="shared" ca="1" si="12"/>
        <v>45797</v>
      </c>
      <c r="AE30" s="3">
        <f t="shared" ca="1" si="13"/>
        <v>17</v>
      </c>
      <c r="AG30" s="87">
        <f t="shared" ca="1" si="23"/>
        <v>0</v>
      </c>
      <c r="AH30" s="87"/>
      <c r="AJ30" s="99">
        <f t="shared" ca="1" si="14"/>
        <v>0</v>
      </c>
      <c r="AN30" s="1" t="str">
        <f t="shared" ca="1" si="15"/>
        <v/>
      </c>
    </row>
    <row r="31" spans="1:70" ht="15" customHeight="1" x14ac:dyDescent="0.25">
      <c r="A31" s="1" t="str">
        <f t="shared" ca="1" si="0"/>
        <v/>
      </c>
      <c r="B31" s="90" t="str">
        <f t="shared" ca="1" si="1"/>
        <v/>
      </c>
      <c r="C31" s="91" t="str">
        <f t="shared" si="16"/>
        <v/>
      </c>
      <c r="D31" s="92" t="str">
        <f t="shared" ca="1" si="17"/>
        <v/>
      </c>
      <c r="E31" s="100" t="str">
        <f t="shared" ca="1" si="18"/>
        <v/>
      </c>
      <c r="F31" s="142" t="str">
        <f t="shared" ca="1" si="19"/>
        <v/>
      </c>
      <c r="G31" s="142"/>
      <c r="H31" s="131" t="str">
        <f t="shared" ca="1" si="20"/>
        <v/>
      </c>
      <c r="I31" s="143" t="str">
        <f t="shared" ca="1" si="24"/>
        <v/>
      </c>
      <c r="J31" s="143"/>
      <c r="K31" s="92" t="str">
        <f t="shared" si="21"/>
        <v/>
      </c>
      <c r="L31" s="93" t="str">
        <f t="shared" ca="1" si="2"/>
        <v/>
      </c>
      <c r="M31" s="93" t="str">
        <f t="shared" ca="1" si="3"/>
        <v/>
      </c>
      <c r="N31" s="94" t="str">
        <f t="shared" ca="1" si="4"/>
        <v/>
      </c>
      <c r="O31" s="90" t="str">
        <f t="shared" ca="1" si="5"/>
        <v/>
      </c>
      <c r="P31" s="144" t="str">
        <f t="shared" si="6"/>
        <v/>
      </c>
      <c r="Q31" s="144"/>
      <c r="R31" s="142" t="str">
        <f t="shared" ca="1" si="7"/>
        <v/>
      </c>
      <c r="S31" s="142"/>
      <c r="T31" s="142" t="str">
        <f t="shared" si="8"/>
        <v/>
      </c>
      <c r="U31" s="142"/>
      <c r="V31" s="92" t="str">
        <f t="shared" si="9"/>
        <v/>
      </c>
      <c r="W31" s="130" t="str">
        <f t="shared" ca="1" si="25"/>
        <v/>
      </c>
      <c r="X31" s="96" t="str">
        <f t="shared" si="22"/>
        <v/>
      </c>
      <c r="Y31" s="92" t="str">
        <f t="shared" si="10"/>
        <v/>
      </c>
      <c r="Z31" s="101" t="str">
        <f t="shared" ca="1" si="11"/>
        <v/>
      </c>
      <c r="AB31" s="97"/>
      <c r="AD31" s="98">
        <f t="shared" ca="1" si="12"/>
        <v>45828</v>
      </c>
      <c r="AE31" s="3">
        <f t="shared" ca="1" si="13"/>
        <v>18</v>
      </c>
      <c r="AG31" s="87">
        <f t="shared" ca="1" si="23"/>
        <v>0</v>
      </c>
      <c r="AH31" s="87"/>
      <c r="AJ31" s="99">
        <f t="shared" ca="1" si="14"/>
        <v>0</v>
      </c>
      <c r="AN31" s="1" t="str">
        <f t="shared" ca="1" si="15"/>
        <v/>
      </c>
    </row>
    <row r="32" spans="1:70" ht="15" customHeight="1" x14ac:dyDescent="0.25">
      <c r="A32" s="1" t="str">
        <f t="shared" ca="1" si="0"/>
        <v/>
      </c>
      <c r="B32" s="90" t="str">
        <f t="shared" ca="1" si="1"/>
        <v/>
      </c>
      <c r="C32" s="91" t="str">
        <f t="shared" si="16"/>
        <v/>
      </c>
      <c r="D32" s="92" t="str">
        <f t="shared" ca="1" si="17"/>
        <v/>
      </c>
      <c r="E32" s="100" t="str">
        <f t="shared" ca="1" si="18"/>
        <v/>
      </c>
      <c r="F32" s="142" t="str">
        <f t="shared" ca="1" si="19"/>
        <v/>
      </c>
      <c r="G32" s="142"/>
      <c r="H32" s="131" t="str">
        <f t="shared" ca="1" si="20"/>
        <v/>
      </c>
      <c r="I32" s="143" t="str">
        <f t="shared" ca="1" si="24"/>
        <v/>
      </c>
      <c r="J32" s="143"/>
      <c r="K32" s="92" t="str">
        <f t="shared" si="21"/>
        <v/>
      </c>
      <c r="L32" s="93" t="str">
        <f t="shared" ca="1" si="2"/>
        <v/>
      </c>
      <c r="M32" s="93" t="str">
        <f t="shared" ca="1" si="3"/>
        <v/>
      </c>
      <c r="N32" s="94" t="str">
        <f t="shared" ca="1" si="4"/>
        <v/>
      </c>
      <c r="O32" s="90" t="str">
        <f t="shared" ca="1" si="5"/>
        <v/>
      </c>
      <c r="P32" s="144" t="str">
        <f t="shared" si="6"/>
        <v/>
      </c>
      <c r="Q32" s="144"/>
      <c r="R32" s="142" t="str">
        <f t="shared" ca="1" si="7"/>
        <v/>
      </c>
      <c r="S32" s="142"/>
      <c r="T32" s="142" t="str">
        <f t="shared" si="8"/>
        <v/>
      </c>
      <c r="U32" s="142"/>
      <c r="V32" s="92" t="str">
        <f t="shared" si="9"/>
        <v/>
      </c>
      <c r="W32" s="130" t="str">
        <f t="shared" ca="1" si="25"/>
        <v/>
      </c>
      <c r="X32" s="96" t="str">
        <f t="shared" si="22"/>
        <v/>
      </c>
      <c r="Y32" s="92" t="str">
        <f t="shared" si="10"/>
        <v/>
      </c>
      <c r="Z32" s="101" t="str">
        <f t="shared" ca="1" si="11"/>
        <v/>
      </c>
      <c r="AB32" s="97"/>
      <c r="AD32" s="98">
        <f t="shared" ca="1" si="12"/>
        <v>45858</v>
      </c>
      <c r="AE32" s="3">
        <f t="shared" ca="1" si="13"/>
        <v>19</v>
      </c>
      <c r="AG32" s="87">
        <f t="shared" ca="1" si="23"/>
        <v>0</v>
      </c>
      <c r="AH32" s="87"/>
      <c r="AJ32" s="99">
        <f t="shared" ca="1" si="14"/>
        <v>0</v>
      </c>
      <c r="AN32" s="1" t="str">
        <f t="shared" ca="1" si="15"/>
        <v/>
      </c>
    </row>
    <row r="33" spans="1:40" ht="15" customHeight="1" x14ac:dyDescent="0.25">
      <c r="A33" s="1" t="str">
        <f t="shared" ca="1" si="0"/>
        <v/>
      </c>
      <c r="B33" s="90" t="str">
        <f t="shared" ca="1" si="1"/>
        <v/>
      </c>
      <c r="C33" s="91" t="str">
        <f t="shared" si="16"/>
        <v/>
      </c>
      <c r="D33" s="92" t="str">
        <f t="shared" ca="1" si="17"/>
        <v/>
      </c>
      <c r="E33" s="100" t="str">
        <f t="shared" ca="1" si="18"/>
        <v/>
      </c>
      <c r="F33" s="142" t="str">
        <f t="shared" ca="1" si="19"/>
        <v/>
      </c>
      <c r="G33" s="142"/>
      <c r="H33" s="131" t="str">
        <f t="shared" ca="1" si="20"/>
        <v/>
      </c>
      <c r="I33" s="143" t="str">
        <f t="shared" ca="1" si="24"/>
        <v/>
      </c>
      <c r="J33" s="143"/>
      <c r="K33" s="92" t="str">
        <f t="shared" si="21"/>
        <v/>
      </c>
      <c r="L33" s="93" t="str">
        <f t="shared" ca="1" si="2"/>
        <v/>
      </c>
      <c r="M33" s="93" t="str">
        <f t="shared" ca="1" si="3"/>
        <v/>
      </c>
      <c r="N33" s="94" t="str">
        <f t="shared" ca="1" si="4"/>
        <v/>
      </c>
      <c r="O33" s="90" t="str">
        <f t="shared" ca="1" si="5"/>
        <v/>
      </c>
      <c r="P33" s="144" t="str">
        <f t="shared" si="6"/>
        <v/>
      </c>
      <c r="Q33" s="144"/>
      <c r="R33" s="142" t="str">
        <f t="shared" ca="1" si="7"/>
        <v/>
      </c>
      <c r="S33" s="142"/>
      <c r="T33" s="142" t="str">
        <f t="shared" si="8"/>
        <v/>
      </c>
      <c r="U33" s="142"/>
      <c r="V33" s="92" t="str">
        <f t="shared" si="9"/>
        <v/>
      </c>
      <c r="W33" s="130" t="str">
        <f t="shared" ca="1" si="25"/>
        <v/>
      </c>
      <c r="X33" s="96" t="str">
        <f t="shared" si="22"/>
        <v/>
      </c>
      <c r="Y33" s="92" t="str">
        <f t="shared" si="10"/>
        <v/>
      </c>
      <c r="Z33" s="101" t="str">
        <f t="shared" ca="1" si="11"/>
        <v/>
      </c>
      <c r="AB33" s="97"/>
      <c r="AD33" s="98">
        <f t="shared" ca="1" si="12"/>
        <v>45889</v>
      </c>
      <c r="AE33" s="3">
        <f t="shared" ca="1" si="13"/>
        <v>20</v>
      </c>
      <c r="AG33" s="87">
        <f t="shared" ca="1" si="23"/>
        <v>0</v>
      </c>
      <c r="AH33" s="87"/>
      <c r="AJ33" s="99">
        <f t="shared" ca="1" si="14"/>
        <v>0</v>
      </c>
      <c r="AN33" s="1" t="str">
        <f t="shared" ca="1" si="15"/>
        <v/>
      </c>
    </row>
    <row r="34" spans="1:40" ht="15" customHeight="1" x14ac:dyDescent="0.25">
      <c r="A34" s="1" t="str">
        <f t="shared" ca="1" si="0"/>
        <v/>
      </c>
      <c r="B34" s="90" t="str">
        <f t="shared" ca="1" si="1"/>
        <v/>
      </c>
      <c r="C34" s="91" t="str">
        <f t="shared" si="16"/>
        <v/>
      </c>
      <c r="D34" s="92" t="str">
        <f t="shared" ca="1" si="17"/>
        <v/>
      </c>
      <c r="E34" s="100" t="str">
        <f t="shared" ca="1" si="18"/>
        <v/>
      </c>
      <c r="F34" s="142" t="str">
        <f t="shared" ca="1" si="19"/>
        <v/>
      </c>
      <c r="G34" s="142"/>
      <c r="H34" s="131" t="str">
        <f t="shared" ca="1" si="20"/>
        <v/>
      </c>
      <c r="I34" s="143" t="str">
        <f t="shared" ca="1" si="24"/>
        <v/>
      </c>
      <c r="J34" s="143"/>
      <c r="K34" s="92" t="str">
        <f t="shared" si="21"/>
        <v/>
      </c>
      <c r="L34" s="93" t="str">
        <f t="shared" ca="1" si="2"/>
        <v/>
      </c>
      <c r="M34" s="93" t="str">
        <f t="shared" ca="1" si="3"/>
        <v/>
      </c>
      <c r="N34" s="94" t="str">
        <f t="shared" ca="1" si="4"/>
        <v/>
      </c>
      <c r="O34" s="90" t="str">
        <f t="shared" ca="1" si="5"/>
        <v/>
      </c>
      <c r="P34" s="144" t="str">
        <f t="shared" si="6"/>
        <v/>
      </c>
      <c r="Q34" s="144"/>
      <c r="R34" s="142" t="str">
        <f t="shared" ca="1" si="7"/>
        <v/>
      </c>
      <c r="S34" s="142"/>
      <c r="T34" s="142" t="str">
        <f t="shared" si="8"/>
        <v/>
      </c>
      <c r="U34" s="142"/>
      <c r="V34" s="92" t="str">
        <f t="shared" si="9"/>
        <v/>
      </c>
      <c r="W34" s="130" t="str">
        <f t="shared" ca="1" si="25"/>
        <v/>
      </c>
      <c r="X34" s="96" t="str">
        <f t="shared" si="22"/>
        <v/>
      </c>
      <c r="Y34" s="92" t="str">
        <f t="shared" si="10"/>
        <v/>
      </c>
      <c r="Z34" s="101" t="str">
        <f t="shared" ca="1" si="11"/>
        <v/>
      </c>
      <c r="AB34" s="97"/>
      <c r="AD34" s="98">
        <f t="shared" ca="1" si="12"/>
        <v>45920</v>
      </c>
      <c r="AE34" s="3">
        <f t="shared" ca="1" si="13"/>
        <v>21</v>
      </c>
      <c r="AG34" s="87">
        <f t="shared" ca="1" si="23"/>
        <v>0</v>
      </c>
      <c r="AH34" s="87"/>
      <c r="AJ34" s="99">
        <f t="shared" ca="1" si="14"/>
        <v>0</v>
      </c>
      <c r="AN34" s="1" t="str">
        <f t="shared" ca="1" si="15"/>
        <v/>
      </c>
    </row>
    <row r="35" spans="1:40" ht="15" customHeight="1" x14ac:dyDescent="0.25">
      <c r="A35" s="1" t="str">
        <f t="shared" ca="1" si="0"/>
        <v/>
      </c>
      <c r="B35" s="90" t="str">
        <f t="shared" ca="1" si="1"/>
        <v/>
      </c>
      <c r="C35" s="91" t="str">
        <f t="shared" si="16"/>
        <v/>
      </c>
      <c r="D35" s="92" t="str">
        <f t="shared" ca="1" si="17"/>
        <v/>
      </c>
      <c r="E35" s="100" t="str">
        <f t="shared" ca="1" si="18"/>
        <v/>
      </c>
      <c r="F35" s="142" t="str">
        <f t="shared" ca="1" si="19"/>
        <v/>
      </c>
      <c r="G35" s="142"/>
      <c r="H35" s="131" t="str">
        <f t="shared" ca="1" si="20"/>
        <v/>
      </c>
      <c r="I35" s="143" t="str">
        <f t="shared" ca="1" si="24"/>
        <v/>
      </c>
      <c r="J35" s="143"/>
      <c r="K35" s="92" t="str">
        <f t="shared" si="21"/>
        <v/>
      </c>
      <c r="L35" s="93" t="str">
        <f t="shared" ca="1" si="2"/>
        <v/>
      </c>
      <c r="M35" s="93" t="str">
        <f t="shared" ca="1" si="3"/>
        <v/>
      </c>
      <c r="N35" s="94" t="str">
        <f t="shared" ca="1" si="4"/>
        <v/>
      </c>
      <c r="O35" s="90" t="str">
        <f t="shared" ca="1" si="5"/>
        <v/>
      </c>
      <c r="P35" s="144" t="str">
        <f t="shared" si="6"/>
        <v/>
      </c>
      <c r="Q35" s="144"/>
      <c r="R35" s="142" t="str">
        <f t="shared" ca="1" si="7"/>
        <v/>
      </c>
      <c r="S35" s="142"/>
      <c r="T35" s="142" t="str">
        <f t="shared" si="8"/>
        <v/>
      </c>
      <c r="U35" s="142"/>
      <c r="V35" s="92" t="str">
        <f t="shared" si="9"/>
        <v/>
      </c>
      <c r="W35" s="130" t="str">
        <f t="shared" ca="1" si="25"/>
        <v/>
      </c>
      <c r="X35" s="96" t="str">
        <f t="shared" si="22"/>
        <v/>
      </c>
      <c r="Y35" s="92" t="str">
        <f t="shared" si="10"/>
        <v/>
      </c>
      <c r="Z35" s="101" t="str">
        <f t="shared" ca="1" si="11"/>
        <v/>
      </c>
      <c r="AB35" s="97"/>
      <c r="AD35" s="98">
        <f t="shared" ca="1" si="12"/>
        <v>45950</v>
      </c>
      <c r="AE35" s="3">
        <f t="shared" ca="1" si="13"/>
        <v>22</v>
      </c>
      <c r="AG35" s="87">
        <f t="shared" ca="1" si="23"/>
        <v>0</v>
      </c>
      <c r="AH35" s="87"/>
      <c r="AJ35" s="99">
        <f t="shared" ca="1" si="14"/>
        <v>0</v>
      </c>
      <c r="AN35" s="1" t="str">
        <f t="shared" ca="1" si="15"/>
        <v/>
      </c>
    </row>
    <row r="36" spans="1:40" ht="15" customHeight="1" x14ac:dyDescent="0.25">
      <c r="A36" s="1" t="str">
        <f t="shared" ca="1" si="0"/>
        <v/>
      </c>
      <c r="B36" s="90" t="str">
        <f t="shared" ca="1" si="1"/>
        <v/>
      </c>
      <c r="C36" s="91" t="str">
        <f t="shared" si="16"/>
        <v/>
      </c>
      <c r="D36" s="92" t="str">
        <f t="shared" ca="1" si="17"/>
        <v/>
      </c>
      <c r="E36" s="100" t="str">
        <f t="shared" ca="1" si="18"/>
        <v/>
      </c>
      <c r="F36" s="142" t="str">
        <f t="shared" ca="1" si="19"/>
        <v/>
      </c>
      <c r="G36" s="142"/>
      <c r="H36" s="131" t="str">
        <f t="shared" ca="1" si="20"/>
        <v/>
      </c>
      <c r="I36" s="143" t="str">
        <f t="shared" ca="1" si="24"/>
        <v/>
      </c>
      <c r="J36" s="143"/>
      <c r="K36" s="92" t="str">
        <f t="shared" si="21"/>
        <v/>
      </c>
      <c r="L36" s="93" t="str">
        <f ca="1">IF(L35=0,"",IF(L35=1,"",IF(L35="","",L35-1)))</f>
        <v/>
      </c>
      <c r="M36" s="93" t="str">
        <f t="shared" ca="1" si="3"/>
        <v/>
      </c>
      <c r="N36" s="94" t="str">
        <f t="shared" ca="1" si="4"/>
        <v/>
      </c>
      <c r="O36" s="90" t="str">
        <f t="shared" ca="1" si="5"/>
        <v/>
      </c>
      <c r="P36" s="144" t="str">
        <f t="shared" si="6"/>
        <v/>
      </c>
      <c r="Q36" s="144"/>
      <c r="R36" s="142" t="str">
        <f t="shared" ca="1" si="7"/>
        <v/>
      </c>
      <c r="S36" s="142"/>
      <c r="T36" s="142" t="str">
        <f t="shared" si="8"/>
        <v/>
      </c>
      <c r="U36" s="142"/>
      <c r="V36" s="92" t="str">
        <f t="shared" si="9"/>
        <v/>
      </c>
      <c r="W36" s="130" t="str">
        <f t="shared" ca="1" si="25"/>
        <v/>
      </c>
      <c r="X36" s="96" t="str">
        <f t="shared" si="22"/>
        <v/>
      </c>
      <c r="Y36" s="92" t="str">
        <f t="shared" si="10"/>
        <v/>
      </c>
      <c r="Z36" s="101" t="str">
        <f t="shared" ca="1" si="11"/>
        <v/>
      </c>
      <c r="AB36" s="5"/>
      <c r="AD36" s="98">
        <f t="shared" ca="1" si="12"/>
        <v>45981</v>
      </c>
      <c r="AE36" s="3">
        <f t="shared" ca="1" si="13"/>
        <v>23</v>
      </c>
      <c r="AG36" s="87">
        <f t="shared" ca="1" si="23"/>
        <v>0</v>
      </c>
      <c r="AH36" s="87"/>
      <c r="AJ36" s="99">
        <f t="shared" ca="1" si="14"/>
        <v>0</v>
      </c>
      <c r="AN36" s="1" t="str">
        <f t="shared" ca="1" si="15"/>
        <v/>
      </c>
    </row>
    <row r="37" spans="1:40" ht="15" customHeight="1" x14ac:dyDescent="0.25">
      <c r="A37" s="1" t="str">
        <f t="shared" ca="1" si="0"/>
        <v/>
      </c>
      <c r="B37" s="90" t="str">
        <f t="shared" ca="1" si="1"/>
        <v/>
      </c>
      <c r="C37" s="91" t="str">
        <f t="shared" si="16"/>
        <v/>
      </c>
      <c r="D37" s="92" t="str">
        <f t="shared" ca="1" si="17"/>
        <v/>
      </c>
      <c r="E37" s="100" t="str">
        <f t="shared" ca="1" si="18"/>
        <v/>
      </c>
      <c r="F37" s="142" t="str">
        <f t="shared" ca="1" si="19"/>
        <v/>
      </c>
      <c r="G37" s="142"/>
      <c r="H37" s="131" t="str">
        <f t="shared" ca="1" si="20"/>
        <v/>
      </c>
      <c r="I37" s="143" t="str">
        <f t="shared" ca="1" si="24"/>
        <v/>
      </c>
      <c r="J37" s="143"/>
      <c r="K37" s="92" t="str">
        <f t="shared" si="21"/>
        <v/>
      </c>
      <c r="L37" s="93" t="str">
        <f t="shared" ref="L37:L94" ca="1" si="26">IF(L36=0,"",IF(L36=1,"",IF(L36="","",L36-1)))</f>
        <v/>
      </c>
      <c r="M37" s="93" t="str">
        <f t="shared" ca="1" si="3"/>
        <v/>
      </c>
      <c r="N37" s="94" t="str">
        <f t="shared" ca="1" si="4"/>
        <v/>
      </c>
      <c r="O37" s="90" t="str">
        <f t="shared" ca="1" si="5"/>
        <v/>
      </c>
      <c r="P37" s="144" t="str">
        <f t="shared" si="6"/>
        <v/>
      </c>
      <c r="Q37" s="144"/>
      <c r="R37" s="142" t="str">
        <f t="shared" ca="1" si="7"/>
        <v/>
      </c>
      <c r="S37" s="142"/>
      <c r="T37" s="142" t="str">
        <f t="shared" si="8"/>
        <v/>
      </c>
      <c r="U37" s="142"/>
      <c r="V37" s="92" t="str">
        <f t="shared" si="9"/>
        <v/>
      </c>
      <c r="W37" s="130" t="str">
        <f t="shared" ca="1" si="25"/>
        <v/>
      </c>
      <c r="X37" s="96" t="str">
        <f t="shared" si="22"/>
        <v/>
      </c>
      <c r="Y37" s="92" t="str">
        <f t="shared" si="10"/>
        <v/>
      </c>
      <c r="Z37" s="101" t="str">
        <f t="shared" ca="1" si="11"/>
        <v/>
      </c>
      <c r="AB37" s="5"/>
      <c r="AD37" s="98">
        <f t="shared" ca="1" si="12"/>
        <v>46011</v>
      </c>
      <c r="AE37" s="3">
        <f t="shared" ca="1" si="13"/>
        <v>24</v>
      </c>
      <c r="AG37" s="87">
        <f t="shared" ca="1" si="23"/>
        <v>0</v>
      </c>
      <c r="AH37" s="87"/>
      <c r="AJ37" s="99">
        <f t="shared" ca="1" si="14"/>
        <v>0</v>
      </c>
      <c r="AN37" s="1" t="str">
        <f t="shared" ca="1" si="15"/>
        <v/>
      </c>
    </row>
    <row r="38" spans="1:40" ht="15" customHeight="1" x14ac:dyDescent="0.25">
      <c r="A38" s="1" t="str">
        <f t="shared" ca="1" si="0"/>
        <v/>
      </c>
      <c r="B38" s="90" t="str">
        <f t="shared" ca="1" si="1"/>
        <v/>
      </c>
      <c r="C38" s="91" t="str">
        <f t="shared" si="16"/>
        <v/>
      </c>
      <c r="D38" s="92" t="str">
        <f t="shared" ca="1" si="17"/>
        <v/>
      </c>
      <c r="E38" s="100" t="str">
        <f t="shared" ca="1" si="18"/>
        <v/>
      </c>
      <c r="F38" s="142" t="str">
        <f t="shared" ca="1" si="19"/>
        <v/>
      </c>
      <c r="G38" s="142"/>
      <c r="H38" s="131" t="str">
        <f t="shared" ca="1" si="20"/>
        <v/>
      </c>
      <c r="I38" s="143" t="str">
        <f t="shared" ca="1" si="24"/>
        <v/>
      </c>
      <c r="J38" s="143"/>
      <c r="K38" s="92" t="str">
        <f t="shared" si="21"/>
        <v/>
      </c>
      <c r="L38" s="93" t="str">
        <f t="shared" ca="1" si="26"/>
        <v/>
      </c>
      <c r="M38" s="93" t="str">
        <f t="shared" ca="1" si="3"/>
        <v/>
      </c>
      <c r="N38" s="94" t="str">
        <f t="shared" ca="1" si="4"/>
        <v/>
      </c>
      <c r="O38" s="90" t="str">
        <f t="shared" ca="1" si="5"/>
        <v/>
      </c>
      <c r="P38" s="144" t="str">
        <f t="shared" si="6"/>
        <v/>
      </c>
      <c r="Q38" s="144"/>
      <c r="R38" s="142" t="str">
        <f t="shared" ca="1" si="7"/>
        <v/>
      </c>
      <c r="S38" s="142"/>
      <c r="T38" s="142" t="str">
        <f t="shared" si="8"/>
        <v/>
      </c>
      <c r="U38" s="142"/>
      <c r="V38" s="92" t="str">
        <f t="shared" si="9"/>
        <v/>
      </c>
      <c r="W38" s="130" t="str">
        <f t="shared" ca="1" si="25"/>
        <v/>
      </c>
      <c r="X38" s="96" t="str">
        <f t="shared" si="22"/>
        <v/>
      </c>
      <c r="Y38" s="92" t="str">
        <f t="shared" si="10"/>
        <v/>
      </c>
      <c r="Z38" s="101" t="str">
        <f t="shared" ca="1" si="11"/>
        <v/>
      </c>
      <c r="AB38" s="5"/>
      <c r="AD38" s="98">
        <f t="shared" ca="1" si="12"/>
        <v>46042</v>
      </c>
      <c r="AE38" s="3">
        <f t="shared" ca="1" si="13"/>
        <v>25</v>
      </c>
      <c r="AG38" s="87">
        <f t="shared" ca="1" si="23"/>
        <v>0</v>
      </c>
      <c r="AH38" s="87"/>
      <c r="AJ38" s="99">
        <f t="shared" ca="1" si="14"/>
        <v>0</v>
      </c>
      <c r="AN38" s="1" t="str">
        <f t="shared" ca="1" si="15"/>
        <v/>
      </c>
    </row>
    <row r="39" spans="1:40" ht="15" customHeight="1" x14ac:dyDescent="0.25">
      <c r="A39" s="1" t="str">
        <f t="shared" ca="1" si="0"/>
        <v/>
      </c>
      <c r="B39" s="90" t="str">
        <f t="shared" ca="1" si="1"/>
        <v/>
      </c>
      <c r="C39" s="91" t="str">
        <f t="shared" si="16"/>
        <v/>
      </c>
      <c r="D39" s="92" t="str">
        <f t="shared" ca="1" si="17"/>
        <v/>
      </c>
      <c r="E39" s="100" t="str">
        <f t="shared" ca="1" si="18"/>
        <v/>
      </c>
      <c r="F39" s="142" t="str">
        <f t="shared" ca="1" si="19"/>
        <v/>
      </c>
      <c r="G39" s="142"/>
      <c r="H39" s="131" t="str">
        <f t="shared" ca="1" si="20"/>
        <v/>
      </c>
      <c r="I39" s="143" t="str">
        <f t="shared" ca="1" si="24"/>
        <v/>
      </c>
      <c r="J39" s="143"/>
      <c r="K39" s="92" t="str">
        <f t="shared" si="21"/>
        <v/>
      </c>
      <c r="L39" s="93" t="str">
        <f t="shared" ca="1" si="26"/>
        <v/>
      </c>
      <c r="M39" s="93" t="str">
        <f t="shared" ca="1" si="3"/>
        <v/>
      </c>
      <c r="N39" s="94" t="str">
        <f t="shared" ca="1" si="4"/>
        <v/>
      </c>
      <c r="O39" s="90" t="str">
        <f t="shared" ca="1" si="5"/>
        <v/>
      </c>
      <c r="P39" s="144" t="str">
        <f t="shared" si="6"/>
        <v/>
      </c>
      <c r="Q39" s="144"/>
      <c r="R39" s="142" t="str">
        <f t="shared" ca="1" si="7"/>
        <v/>
      </c>
      <c r="S39" s="142"/>
      <c r="T39" s="142" t="str">
        <f t="shared" si="8"/>
        <v/>
      </c>
      <c r="U39" s="142"/>
      <c r="V39" s="92" t="str">
        <f t="shared" si="9"/>
        <v/>
      </c>
      <c r="W39" s="130" t="str">
        <f t="shared" ca="1" si="25"/>
        <v/>
      </c>
      <c r="X39" s="96" t="str">
        <f t="shared" si="22"/>
        <v/>
      </c>
      <c r="Y39" s="92" t="str">
        <f t="shared" si="10"/>
        <v/>
      </c>
      <c r="Z39" s="101" t="str">
        <f t="shared" ca="1" si="11"/>
        <v/>
      </c>
      <c r="AB39" s="5"/>
      <c r="AD39" s="98">
        <f t="shared" ca="1" si="12"/>
        <v>46073</v>
      </c>
      <c r="AE39" s="3">
        <f t="shared" ca="1" si="13"/>
        <v>26</v>
      </c>
      <c r="AG39" s="87">
        <f t="shared" ca="1" si="23"/>
        <v>0</v>
      </c>
      <c r="AH39" s="87"/>
      <c r="AJ39" s="99">
        <f t="shared" ca="1" si="14"/>
        <v>0</v>
      </c>
      <c r="AN39" s="1" t="str">
        <f t="shared" ca="1" si="15"/>
        <v/>
      </c>
    </row>
    <row r="40" spans="1:40" ht="15" customHeight="1" x14ac:dyDescent="0.25">
      <c r="A40" s="1" t="str">
        <f t="shared" ca="1" si="0"/>
        <v/>
      </c>
      <c r="B40" s="90" t="str">
        <f t="shared" ca="1" si="1"/>
        <v/>
      </c>
      <c r="C40" s="91" t="str">
        <f t="shared" si="16"/>
        <v/>
      </c>
      <c r="D40" s="92" t="str">
        <f t="shared" ca="1" si="17"/>
        <v/>
      </c>
      <c r="E40" s="100" t="str">
        <f t="shared" ca="1" si="18"/>
        <v/>
      </c>
      <c r="F40" s="142" t="str">
        <f t="shared" ca="1" si="19"/>
        <v/>
      </c>
      <c r="G40" s="142"/>
      <c r="H40" s="131" t="str">
        <f t="shared" ca="1" si="20"/>
        <v/>
      </c>
      <c r="I40" s="143" t="str">
        <f t="shared" ca="1" si="24"/>
        <v/>
      </c>
      <c r="J40" s="143"/>
      <c r="K40" s="92" t="str">
        <f t="shared" si="21"/>
        <v/>
      </c>
      <c r="L40" s="93" t="str">
        <f t="shared" ca="1" si="26"/>
        <v/>
      </c>
      <c r="M40" s="93" t="str">
        <f t="shared" ca="1" si="3"/>
        <v/>
      </c>
      <c r="N40" s="94" t="str">
        <f t="shared" ca="1" si="4"/>
        <v/>
      </c>
      <c r="O40" s="90" t="str">
        <f t="shared" ca="1" si="5"/>
        <v/>
      </c>
      <c r="P40" s="144" t="str">
        <f t="shared" si="6"/>
        <v/>
      </c>
      <c r="Q40" s="144"/>
      <c r="R40" s="142" t="str">
        <f t="shared" ca="1" si="7"/>
        <v/>
      </c>
      <c r="S40" s="142"/>
      <c r="T40" s="142" t="str">
        <f t="shared" si="8"/>
        <v/>
      </c>
      <c r="U40" s="142"/>
      <c r="V40" s="92" t="str">
        <f t="shared" si="9"/>
        <v/>
      </c>
      <c r="W40" s="130" t="str">
        <f t="shared" ca="1" si="25"/>
        <v/>
      </c>
      <c r="X40" s="96" t="str">
        <f t="shared" si="22"/>
        <v/>
      </c>
      <c r="Y40" s="92" t="str">
        <f t="shared" si="10"/>
        <v/>
      </c>
      <c r="Z40" s="101" t="str">
        <f t="shared" ca="1" si="11"/>
        <v/>
      </c>
      <c r="AB40" s="5"/>
      <c r="AD40" s="98">
        <f t="shared" ca="1" si="12"/>
        <v>46101</v>
      </c>
      <c r="AE40" s="3">
        <f t="shared" ca="1" si="13"/>
        <v>27</v>
      </c>
      <c r="AG40" s="87">
        <f t="shared" ca="1" si="23"/>
        <v>0</v>
      </c>
      <c r="AH40" s="87"/>
      <c r="AJ40" s="99">
        <f t="shared" ca="1" si="14"/>
        <v>0</v>
      </c>
      <c r="AN40" s="1" t="str">
        <f t="shared" ca="1" si="15"/>
        <v/>
      </c>
    </row>
    <row r="41" spans="1:40" ht="15" customHeight="1" x14ac:dyDescent="0.25">
      <c r="A41" s="1" t="str">
        <f t="shared" ca="1" si="0"/>
        <v/>
      </c>
      <c r="B41" s="90" t="str">
        <f t="shared" ca="1" si="1"/>
        <v/>
      </c>
      <c r="C41" s="91" t="str">
        <f t="shared" si="16"/>
        <v/>
      </c>
      <c r="D41" s="92" t="str">
        <f t="shared" ca="1" si="17"/>
        <v/>
      </c>
      <c r="E41" s="100" t="str">
        <f t="shared" ca="1" si="18"/>
        <v/>
      </c>
      <c r="F41" s="142" t="str">
        <f t="shared" ca="1" si="19"/>
        <v/>
      </c>
      <c r="G41" s="142"/>
      <c r="H41" s="131" t="str">
        <f t="shared" ca="1" si="20"/>
        <v/>
      </c>
      <c r="I41" s="143" t="str">
        <f t="shared" ca="1" si="24"/>
        <v/>
      </c>
      <c r="J41" s="143"/>
      <c r="K41" s="92" t="str">
        <f t="shared" si="21"/>
        <v/>
      </c>
      <c r="L41" s="93" t="str">
        <f t="shared" ca="1" si="26"/>
        <v/>
      </c>
      <c r="M41" s="93" t="str">
        <f t="shared" ca="1" si="3"/>
        <v/>
      </c>
      <c r="N41" s="94" t="str">
        <f t="shared" ca="1" si="4"/>
        <v/>
      </c>
      <c r="O41" s="90" t="str">
        <f t="shared" ca="1" si="5"/>
        <v/>
      </c>
      <c r="P41" s="144" t="str">
        <f t="shared" si="6"/>
        <v/>
      </c>
      <c r="Q41" s="144"/>
      <c r="R41" s="142" t="str">
        <f t="shared" ca="1" si="7"/>
        <v/>
      </c>
      <c r="S41" s="142"/>
      <c r="T41" s="142" t="str">
        <f t="shared" si="8"/>
        <v/>
      </c>
      <c r="U41" s="142"/>
      <c r="V41" s="92" t="str">
        <f t="shared" si="9"/>
        <v/>
      </c>
      <c r="W41" s="130" t="str">
        <f t="shared" ca="1" si="25"/>
        <v/>
      </c>
      <c r="X41" s="96" t="str">
        <f t="shared" si="22"/>
        <v/>
      </c>
      <c r="Y41" s="92" t="str">
        <f t="shared" si="10"/>
        <v/>
      </c>
      <c r="Z41" s="101" t="str">
        <f t="shared" ca="1" si="11"/>
        <v/>
      </c>
      <c r="AB41" s="5"/>
      <c r="AD41" s="98">
        <f t="shared" ca="1" si="12"/>
        <v>46132</v>
      </c>
      <c r="AE41" s="3">
        <f t="shared" ca="1" si="13"/>
        <v>28</v>
      </c>
      <c r="AG41" s="87">
        <f t="shared" ca="1" si="23"/>
        <v>0</v>
      </c>
      <c r="AH41" s="87"/>
      <c r="AJ41" s="99">
        <f t="shared" ca="1" si="14"/>
        <v>0</v>
      </c>
      <c r="AN41" s="1" t="str">
        <f t="shared" ca="1" si="15"/>
        <v/>
      </c>
    </row>
    <row r="42" spans="1:40" ht="15" customHeight="1" x14ac:dyDescent="0.25">
      <c r="A42" s="1" t="str">
        <f t="shared" ca="1" si="0"/>
        <v/>
      </c>
      <c r="B42" s="90" t="str">
        <f t="shared" ca="1" si="1"/>
        <v/>
      </c>
      <c r="C42" s="91" t="str">
        <f t="shared" si="16"/>
        <v/>
      </c>
      <c r="D42" s="92" t="str">
        <f t="shared" ca="1" si="17"/>
        <v/>
      </c>
      <c r="E42" s="100" t="str">
        <f t="shared" ca="1" si="18"/>
        <v/>
      </c>
      <c r="F42" s="142" t="str">
        <f t="shared" ca="1" si="19"/>
        <v/>
      </c>
      <c r="G42" s="142"/>
      <c r="H42" s="131" t="str">
        <f t="shared" ca="1" si="20"/>
        <v/>
      </c>
      <c r="I42" s="143" t="str">
        <f t="shared" ca="1" si="24"/>
        <v/>
      </c>
      <c r="J42" s="143"/>
      <c r="K42" s="92" t="str">
        <f t="shared" si="21"/>
        <v/>
      </c>
      <c r="L42" s="93" t="str">
        <f t="shared" ca="1" si="26"/>
        <v/>
      </c>
      <c r="M42" s="93" t="str">
        <f t="shared" ca="1" si="3"/>
        <v/>
      </c>
      <c r="N42" s="94" t="str">
        <f t="shared" ca="1" si="4"/>
        <v/>
      </c>
      <c r="O42" s="90" t="str">
        <f t="shared" ca="1" si="5"/>
        <v/>
      </c>
      <c r="P42" s="144" t="str">
        <f t="shared" si="6"/>
        <v/>
      </c>
      <c r="Q42" s="144"/>
      <c r="R42" s="142" t="str">
        <f t="shared" ca="1" si="7"/>
        <v/>
      </c>
      <c r="S42" s="142"/>
      <c r="T42" s="142" t="str">
        <f t="shared" si="8"/>
        <v/>
      </c>
      <c r="U42" s="142"/>
      <c r="V42" s="92" t="str">
        <f t="shared" si="9"/>
        <v/>
      </c>
      <c r="W42" s="130" t="str">
        <f t="shared" ca="1" si="25"/>
        <v/>
      </c>
      <c r="X42" s="96" t="str">
        <f t="shared" si="22"/>
        <v/>
      </c>
      <c r="Y42" s="92" t="str">
        <f t="shared" si="10"/>
        <v/>
      </c>
      <c r="Z42" s="101" t="str">
        <f t="shared" ca="1" si="11"/>
        <v/>
      </c>
      <c r="AB42" s="5"/>
      <c r="AD42" s="98">
        <f t="shared" ca="1" si="12"/>
        <v>46162</v>
      </c>
      <c r="AE42" s="3">
        <f t="shared" ca="1" si="13"/>
        <v>29</v>
      </c>
      <c r="AG42" s="87">
        <f t="shared" ca="1" si="23"/>
        <v>0</v>
      </c>
      <c r="AH42" s="87"/>
      <c r="AJ42" s="99">
        <f t="shared" ca="1" si="14"/>
        <v>0</v>
      </c>
      <c r="AN42" s="1" t="str">
        <f t="shared" ca="1" si="15"/>
        <v/>
      </c>
    </row>
    <row r="43" spans="1:40" ht="15" customHeight="1" x14ac:dyDescent="0.25">
      <c r="A43" s="1" t="str">
        <f t="shared" ca="1" si="0"/>
        <v/>
      </c>
      <c r="B43" s="90" t="str">
        <f t="shared" ca="1" si="1"/>
        <v/>
      </c>
      <c r="C43" s="91" t="str">
        <f t="shared" si="16"/>
        <v/>
      </c>
      <c r="D43" s="92" t="str">
        <f t="shared" ca="1" si="17"/>
        <v/>
      </c>
      <c r="E43" s="100" t="str">
        <f t="shared" ca="1" si="18"/>
        <v/>
      </c>
      <c r="F43" s="142" t="str">
        <f t="shared" ca="1" si="19"/>
        <v/>
      </c>
      <c r="G43" s="142"/>
      <c r="H43" s="131" t="str">
        <f t="shared" ca="1" si="20"/>
        <v/>
      </c>
      <c r="I43" s="143" t="str">
        <f t="shared" ca="1" si="24"/>
        <v/>
      </c>
      <c r="J43" s="143"/>
      <c r="K43" s="92" t="str">
        <f t="shared" si="21"/>
        <v/>
      </c>
      <c r="L43" s="93" t="str">
        <f t="shared" ca="1" si="26"/>
        <v/>
      </c>
      <c r="M43" s="93" t="str">
        <f t="shared" ca="1" si="3"/>
        <v/>
      </c>
      <c r="N43" s="94" t="str">
        <f t="shared" ca="1" si="4"/>
        <v/>
      </c>
      <c r="O43" s="90" t="str">
        <f t="shared" ca="1" si="5"/>
        <v/>
      </c>
      <c r="P43" s="144" t="str">
        <f t="shared" si="6"/>
        <v/>
      </c>
      <c r="Q43" s="144"/>
      <c r="R43" s="142" t="str">
        <f t="shared" ca="1" si="7"/>
        <v/>
      </c>
      <c r="S43" s="142"/>
      <c r="T43" s="142" t="str">
        <f t="shared" si="8"/>
        <v/>
      </c>
      <c r="U43" s="142"/>
      <c r="V43" s="92" t="str">
        <f t="shared" si="9"/>
        <v/>
      </c>
      <c r="W43" s="130" t="str">
        <f t="shared" ca="1" si="25"/>
        <v/>
      </c>
      <c r="X43" s="96" t="str">
        <f t="shared" si="22"/>
        <v/>
      </c>
      <c r="Y43" s="92" t="str">
        <f t="shared" si="10"/>
        <v/>
      </c>
      <c r="Z43" s="101" t="str">
        <f t="shared" ca="1" si="11"/>
        <v/>
      </c>
      <c r="AB43" s="5"/>
      <c r="AD43" s="98">
        <f t="shared" ca="1" si="12"/>
        <v>46193</v>
      </c>
      <c r="AE43" s="3">
        <f t="shared" ca="1" si="13"/>
        <v>30</v>
      </c>
      <c r="AG43" s="87">
        <f t="shared" ca="1" si="23"/>
        <v>0</v>
      </c>
      <c r="AH43" s="87"/>
      <c r="AJ43" s="99">
        <f t="shared" ca="1" si="14"/>
        <v>0</v>
      </c>
      <c r="AN43" s="1" t="str">
        <f t="shared" ca="1" si="15"/>
        <v/>
      </c>
    </row>
    <row r="44" spans="1:40" ht="15" customHeight="1" x14ac:dyDescent="0.25">
      <c r="A44" s="1" t="str">
        <f t="shared" ca="1" si="0"/>
        <v/>
      </c>
      <c r="B44" s="90" t="str">
        <f t="shared" ca="1" si="1"/>
        <v/>
      </c>
      <c r="C44" s="91" t="str">
        <f t="shared" si="16"/>
        <v/>
      </c>
      <c r="D44" s="92" t="str">
        <f t="shared" ca="1" si="17"/>
        <v/>
      </c>
      <c r="E44" s="100" t="str">
        <f t="shared" ca="1" si="18"/>
        <v/>
      </c>
      <c r="F44" s="142" t="str">
        <f t="shared" ca="1" si="19"/>
        <v/>
      </c>
      <c r="G44" s="142"/>
      <c r="H44" s="131" t="str">
        <f t="shared" ca="1" si="20"/>
        <v/>
      </c>
      <c r="I44" s="143" t="str">
        <f t="shared" ca="1" si="24"/>
        <v/>
      </c>
      <c r="J44" s="143"/>
      <c r="K44" s="92" t="str">
        <f t="shared" si="21"/>
        <v/>
      </c>
      <c r="L44" s="93" t="str">
        <f t="shared" ca="1" si="26"/>
        <v/>
      </c>
      <c r="M44" s="93" t="str">
        <f t="shared" ca="1" si="3"/>
        <v/>
      </c>
      <c r="N44" s="94" t="str">
        <f t="shared" ca="1" si="4"/>
        <v/>
      </c>
      <c r="O44" s="90" t="str">
        <f t="shared" ca="1" si="5"/>
        <v/>
      </c>
      <c r="P44" s="144" t="str">
        <f t="shared" si="6"/>
        <v/>
      </c>
      <c r="Q44" s="144"/>
      <c r="R44" s="142" t="str">
        <f t="shared" ca="1" si="7"/>
        <v/>
      </c>
      <c r="S44" s="142"/>
      <c r="T44" s="142" t="str">
        <f t="shared" si="8"/>
        <v/>
      </c>
      <c r="U44" s="142"/>
      <c r="V44" s="92" t="str">
        <f t="shared" si="9"/>
        <v/>
      </c>
      <c r="W44" s="130" t="str">
        <f t="shared" ca="1" si="25"/>
        <v/>
      </c>
      <c r="X44" s="96" t="str">
        <f t="shared" si="22"/>
        <v/>
      </c>
      <c r="Y44" s="92" t="str">
        <f t="shared" si="10"/>
        <v/>
      </c>
      <c r="Z44" s="101" t="str">
        <f t="shared" ca="1" si="11"/>
        <v/>
      </c>
      <c r="AB44" s="5"/>
      <c r="AD44" s="98">
        <f t="shared" ca="1" si="12"/>
        <v>46223</v>
      </c>
      <c r="AE44" s="3">
        <f t="shared" ca="1" si="13"/>
        <v>31</v>
      </c>
      <c r="AG44" s="87">
        <f t="shared" ca="1" si="23"/>
        <v>0</v>
      </c>
      <c r="AH44" s="87"/>
      <c r="AJ44" s="99">
        <f t="shared" ca="1" si="14"/>
        <v>0</v>
      </c>
      <c r="AN44" s="1" t="str">
        <f t="shared" ca="1" si="15"/>
        <v/>
      </c>
    </row>
    <row r="45" spans="1:40" ht="15" customHeight="1" x14ac:dyDescent="0.25">
      <c r="A45" s="1" t="str">
        <f t="shared" ca="1" si="0"/>
        <v/>
      </c>
      <c r="B45" s="90" t="str">
        <f t="shared" ca="1" si="1"/>
        <v/>
      </c>
      <c r="C45" s="91" t="str">
        <f t="shared" si="16"/>
        <v/>
      </c>
      <c r="D45" s="92" t="str">
        <f t="shared" ca="1" si="17"/>
        <v/>
      </c>
      <c r="E45" s="100" t="str">
        <f t="shared" ca="1" si="18"/>
        <v/>
      </c>
      <c r="F45" s="142" t="str">
        <f t="shared" ca="1" si="19"/>
        <v/>
      </c>
      <c r="G45" s="142"/>
      <c r="H45" s="131" t="str">
        <f t="shared" ca="1" si="20"/>
        <v/>
      </c>
      <c r="I45" s="143" t="str">
        <f t="shared" ca="1" si="24"/>
        <v/>
      </c>
      <c r="J45" s="143"/>
      <c r="K45" s="92" t="str">
        <f t="shared" si="21"/>
        <v/>
      </c>
      <c r="L45" s="93" t="str">
        <f t="shared" ca="1" si="26"/>
        <v/>
      </c>
      <c r="M45" s="93" t="str">
        <f t="shared" ca="1" si="3"/>
        <v/>
      </c>
      <c r="N45" s="94" t="str">
        <f t="shared" ca="1" si="4"/>
        <v/>
      </c>
      <c r="O45" s="90" t="str">
        <f t="shared" ca="1" si="5"/>
        <v/>
      </c>
      <c r="P45" s="144" t="str">
        <f t="shared" si="6"/>
        <v/>
      </c>
      <c r="Q45" s="144"/>
      <c r="R45" s="142" t="str">
        <f t="shared" ca="1" si="7"/>
        <v/>
      </c>
      <c r="S45" s="142"/>
      <c r="T45" s="142" t="str">
        <f t="shared" si="8"/>
        <v/>
      </c>
      <c r="U45" s="142"/>
      <c r="V45" s="92" t="str">
        <f t="shared" si="9"/>
        <v/>
      </c>
      <c r="W45" s="130" t="str">
        <f t="shared" ca="1" si="25"/>
        <v/>
      </c>
      <c r="X45" s="96" t="str">
        <f t="shared" si="22"/>
        <v/>
      </c>
      <c r="Y45" s="92" t="str">
        <f t="shared" si="10"/>
        <v/>
      </c>
      <c r="Z45" s="101" t="str">
        <f t="shared" ca="1" si="11"/>
        <v/>
      </c>
      <c r="AB45" s="5"/>
      <c r="AD45" s="98">
        <f t="shared" ca="1" si="12"/>
        <v>46254</v>
      </c>
      <c r="AE45" s="3">
        <f t="shared" ca="1" si="13"/>
        <v>32</v>
      </c>
      <c r="AG45" s="87">
        <f t="shared" ca="1" si="23"/>
        <v>0</v>
      </c>
      <c r="AH45" s="87"/>
      <c r="AJ45" s="99">
        <f t="shared" ca="1" si="14"/>
        <v>0</v>
      </c>
      <c r="AN45" s="1" t="str">
        <f t="shared" ca="1" si="15"/>
        <v/>
      </c>
    </row>
    <row r="46" spans="1:40" ht="15" customHeight="1" x14ac:dyDescent="0.25">
      <c r="A46" s="1" t="str">
        <f t="shared" ca="1" si="0"/>
        <v/>
      </c>
      <c r="B46" s="90" t="str">
        <f t="shared" ca="1" si="1"/>
        <v/>
      </c>
      <c r="C46" s="91" t="str">
        <f t="shared" si="16"/>
        <v/>
      </c>
      <c r="D46" s="92" t="str">
        <f t="shared" ca="1" si="17"/>
        <v/>
      </c>
      <c r="E46" s="100" t="str">
        <f t="shared" ca="1" si="18"/>
        <v/>
      </c>
      <c r="F46" s="142" t="str">
        <f t="shared" ca="1" si="19"/>
        <v/>
      </c>
      <c r="G46" s="142"/>
      <c r="H46" s="131" t="str">
        <f t="shared" ca="1" si="20"/>
        <v/>
      </c>
      <c r="I46" s="143" t="str">
        <f t="shared" ca="1" si="24"/>
        <v/>
      </c>
      <c r="J46" s="143"/>
      <c r="K46" s="92" t="str">
        <f t="shared" si="21"/>
        <v/>
      </c>
      <c r="L46" s="93" t="str">
        <f t="shared" ca="1" si="26"/>
        <v/>
      </c>
      <c r="M46" s="93" t="str">
        <f t="shared" ca="1" si="3"/>
        <v/>
      </c>
      <c r="N46" s="94" t="str">
        <f t="shared" ca="1" si="4"/>
        <v/>
      </c>
      <c r="O46" s="90" t="str">
        <f t="shared" ca="1" si="5"/>
        <v/>
      </c>
      <c r="P46" s="144" t="str">
        <f t="shared" si="6"/>
        <v/>
      </c>
      <c r="Q46" s="144"/>
      <c r="R46" s="142" t="str">
        <f t="shared" ca="1" si="7"/>
        <v/>
      </c>
      <c r="S46" s="142"/>
      <c r="T46" s="142" t="str">
        <f t="shared" si="8"/>
        <v/>
      </c>
      <c r="U46" s="142"/>
      <c r="V46" s="92" t="str">
        <f t="shared" si="9"/>
        <v/>
      </c>
      <c r="W46" s="130" t="str">
        <f t="shared" ca="1" si="25"/>
        <v/>
      </c>
      <c r="X46" s="96" t="str">
        <f t="shared" si="22"/>
        <v/>
      </c>
      <c r="Y46" s="92" t="str">
        <f t="shared" si="10"/>
        <v/>
      </c>
      <c r="Z46" s="101" t="str">
        <f t="shared" ca="1" si="11"/>
        <v/>
      </c>
      <c r="AB46" s="5"/>
      <c r="AD46" s="98">
        <f t="shared" ca="1" si="12"/>
        <v>46285</v>
      </c>
      <c r="AE46" s="3">
        <f t="shared" ca="1" si="13"/>
        <v>33</v>
      </c>
      <c r="AG46" s="87">
        <f t="shared" ca="1" si="23"/>
        <v>0</v>
      </c>
      <c r="AH46" s="87"/>
      <c r="AJ46" s="99">
        <f t="shared" ca="1" si="14"/>
        <v>0</v>
      </c>
      <c r="AN46" s="1" t="str">
        <f t="shared" ca="1" si="15"/>
        <v/>
      </c>
    </row>
    <row r="47" spans="1:40" ht="15" customHeight="1" x14ac:dyDescent="0.25">
      <c r="A47" s="1" t="str">
        <f t="shared" ca="1" si="0"/>
        <v/>
      </c>
      <c r="B47" s="90" t="str">
        <f t="shared" ca="1" si="1"/>
        <v/>
      </c>
      <c r="C47" s="91" t="str">
        <f t="shared" si="16"/>
        <v/>
      </c>
      <c r="D47" s="92" t="str">
        <f t="shared" ca="1" si="17"/>
        <v/>
      </c>
      <c r="E47" s="100" t="str">
        <f t="shared" ca="1" si="18"/>
        <v/>
      </c>
      <c r="F47" s="142" t="str">
        <f t="shared" ca="1" si="19"/>
        <v/>
      </c>
      <c r="G47" s="142"/>
      <c r="H47" s="131" t="str">
        <f t="shared" ca="1" si="20"/>
        <v/>
      </c>
      <c r="I47" s="143" t="str">
        <f t="shared" ca="1" si="24"/>
        <v/>
      </c>
      <c r="J47" s="143"/>
      <c r="K47" s="92" t="str">
        <f t="shared" si="21"/>
        <v/>
      </c>
      <c r="L47" s="93" t="str">
        <f t="shared" ca="1" si="26"/>
        <v/>
      </c>
      <c r="M47" s="93" t="str">
        <f t="shared" ca="1" si="3"/>
        <v/>
      </c>
      <c r="N47" s="94" t="str">
        <f t="shared" ca="1" si="4"/>
        <v/>
      </c>
      <c r="O47" s="90" t="str">
        <f t="shared" ca="1" si="5"/>
        <v/>
      </c>
      <c r="P47" s="144" t="str">
        <f t="shared" si="6"/>
        <v/>
      </c>
      <c r="Q47" s="144"/>
      <c r="R47" s="142" t="str">
        <f t="shared" ca="1" si="7"/>
        <v/>
      </c>
      <c r="S47" s="142"/>
      <c r="T47" s="142" t="str">
        <f t="shared" si="8"/>
        <v/>
      </c>
      <c r="U47" s="142"/>
      <c r="V47" s="92" t="str">
        <f t="shared" si="9"/>
        <v/>
      </c>
      <c r="W47" s="130" t="str">
        <f t="shared" ca="1" si="25"/>
        <v/>
      </c>
      <c r="X47" s="96" t="str">
        <f t="shared" si="22"/>
        <v/>
      </c>
      <c r="Y47" s="92" t="str">
        <f t="shared" si="10"/>
        <v/>
      </c>
      <c r="Z47" s="101" t="str">
        <f t="shared" ca="1" si="11"/>
        <v/>
      </c>
      <c r="AB47" s="5"/>
      <c r="AD47" s="98">
        <f t="shared" ca="1" si="12"/>
        <v>46315</v>
      </c>
      <c r="AE47" s="3">
        <f t="shared" ca="1" si="13"/>
        <v>34</v>
      </c>
      <c r="AG47" s="87">
        <f t="shared" ca="1" si="23"/>
        <v>0</v>
      </c>
      <c r="AH47" s="87"/>
      <c r="AJ47" s="99">
        <f t="shared" ca="1" si="14"/>
        <v>0</v>
      </c>
      <c r="AN47" s="1" t="str">
        <f t="shared" ca="1" si="15"/>
        <v/>
      </c>
    </row>
    <row r="48" spans="1:40" ht="15" customHeight="1" x14ac:dyDescent="0.25">
      <c r="A48" s="1" t="str">
        <f t="shared" ca="1" si="0"/>
        <v/>
      </c>
      <c r="B48" s="90" t="str">
        <f t="shared" ca="1" si="1"/>
        <v/>
      </c>
      <c r="C48" s="91" t="str">
        <f t="shared" si="16"/>
        <v/>
      </c>
      <c r="D48" s="92" t="str">
        <f t="shared" ca="1" si="17"/>
        <v/>
      </c>
      <c r="E48" s="100" t="str">
        <f t="shared" ca="1" si="18"/>
        <v/>
      </c>
      <c r="F48" s="142" t="str">
        <f t="shared" ca="1" si="19"/>
        <v/>
      </c>
      <c r="G48" s="142"/>
      <c r="H48" s="131" t="str">
        <f t="shared" ca="1" si="20"/>
        <v/>
      </c>
      <c r="I48" s="143" t="str">
        <f t="shared" ca="1" si="24"/>
        <v/>
      </c>
      <c r="J48" s="143"/>
      <c r="K48" s="92" t="str">
        <f t="shared" si="21"/>
        <v/>
      </c>
      <c r="L48" s="93" t="str">
        <f t="shared" ca="1" si="26"/>
        <v/>
      </c>
      <c r="M48" s="93" t="str">
        <f t="shared" ca="1" si="3"/>
        <v/>
      </c>
      <c r="N48" s="94" t="str">
        <f t="shared" ca="1" si="4"/>
        <v/>
      </c>
      <c r="O48" s="90" t="str">
        <f t="shared" ca="1" si="5"/>
        <v/>
      </c>
      <c r="P48" s="144" t="str">
        <f t="shared" si="6"/>
        <v/>
      </c>
      <c r="Q48" s="144"/>
      <c r="R48" s="142" t="str">
        <f t="shared" ca="1" si="7"/>
        <v/>
      </c>
      <c r="S48" s="142"/>
      <c r="T48" s="142" t="str">
        <f t="shared" si="8"/>
        <v/>
      </c>
      <c r="U48" s="142"/>
      <c r="V48" s="92" t="str">
        <f t="shared" si="9"/>
        <v/>
      </c>
      <c r="W48" s="130" t="str">
        <f t="shared" ca="1" si="25"/>
        <v/>
      </c>
      <c r="X48" s="96" t="str">
        <f t="shared" si="22"/>
        <v/>
      </c>
      <c r="Y48" s="92" t="str">
        <f t="shared" si="10"/>
        <v/>
      </c>
      <c r="Z48" s="101" t="str">
        <f t="shared" ca="1" si="11"/>
        <v/>
      </c>
      <c r="AB48" s="5"/>
      <c r="AD48" s="98">
        <f t="shared" ca="1" si="12"/>
        <v>46346</v>
      </c>
      <c r="AE48" s="3">
        <f t="shared" ca="1" si="13"/>
        <v>35</v>
      </c>
      <c r="AG48" s="87">
        <f t="shared" ca="1" si="23"/>
        <v>0</v>
      </c>
      <c r="AH48" s="87"/>
      <c r="AJ48" s="99">
        <f t="shared" ca="1" si="14"/>
        <v>0</v>
      </c>
      <c r="AN48" s="1" t="str">
        <f t="shared" ca="1" si="15"/>
        <v/>
      </c>
    </row>
    <row r="49" spans="1:40" ht="15" customHeight="1" x14ac:dyDescent="0.25">
      <c r="A49" s="1" t="str">
        <f t="shared" ca="1" si="0"/>
        <v/>
      </c>
      <c r="B49" s="90" t="str">
        <f t="shared" ca="1" si="1"/>
        <v/>
      </c>
      <c r="C49" s="91" t="str">
        <f t="shared" si="16"/>
        <v/>
      </c>
      <c r="D49" s="92" t="str">
        <f t="shared" ca="1" si="17"/>
        <v/>
      </c>
      <c r="E49" s="100" t="str">
        <f t="shared" ca="1" si="18"/>
        <v/>
      </c>
      <c r="F49" s="142" t="str">
        <f t="shared" ca="1" si="19"/>
        <v/>
      </c>
      <c r="G49" s="142"/>
      <c r="H49" s="131" t="str">
        <f t="shared" ca="1" si="20"/>
        <v/>
      </c>
      <c r="I49" s="143" t="str">
        <f t="shared" ca="1" si="24"/>
        <v/>
      </c>
      <c r="J49" s="143"/>
      <c r="K49" s="92" t="str">
        <f t="shared" si="21"/>
        <v/>
      </c>
      <c r="L49" s="93" t="str">
        <f t="shared" ca="1" si="26"/>
        <v/>
      </c>
      <c r="M49" s="93" t="str">
        <f t="shared" ca="1" si="3"/>
        <v/>
      </c>
      <c r="N49" s="94" t="str">
        <f t="shared" ca="1" si="4"/>
        <v/>
      </c>
      <c r="O49" s="90" t="str">
        <f t="shared" ca="1" si="5"/>
        <v/>
      </c>
      <c r="P49" s="144" t="str">
        <f t="shared" si="6"/>
        <v/>
      </c>
      <c r="Q49" s="144"/>
      <c r="R49" s="142" t="str">
        <f t="shared" ca="1" si="7"/>
        <v/>
      </c>
      <c r="S49" s="142"/>
      <c r="T49" s="142" t="str">
        <f t="shared" si="8"/>
        <v/>
      </c>
      <c r="U49" s="142"/>
      <c r="V49" s="92" t="str">
        <f t="shared" si="9"/>
        <v/>
      </c>
      <c r="W49" s="130" t="str">
        <f t="shared" ca="1" si="25"/>
        <v/>
      </c>
      <c r="X49" s="96" t="str">
        <f t="shared" si="22"/>
        <v/>
      </c>
      <c r="Y49" s="92" t="str">
        <f t="shared" si="10"/>
        <v/>
      </c>
      <c r="Z49" s="101" t="str">
        <f t="shared" ca="1" si="11"/>
        <v/>
      </c>
      <c r="AB49" s="5"/>
      <c r="AD49" s="98">
        <f t="shared" ca="1" si="12"/>
        <v>46376</v>
      </c>
      <c r="AE49" s="3">
        <f t="shared" ca="1" si="13"/>
        <v>36</v>
      </c>
      <c r="AG49" s="87">
        <f t="shared" ca="1" si="23"/>
        <v>0</v>
      </c>
      <c r="AH49" s="87"/>
      <c r="AJ49" s="99">
        <f t="shared" ca="1" si="14"/>
        <v>0</v>
      </c>
      <c r="AN49" s="1" t="str">
        <f t="shared" ca="1" si="15"/>
        <v/>
      </c>
    </row>
    <row r="50" spans="1:40" ht="15" customHeight="1" x14ac:dyDescent="0.25">
      <c r="A50" s="1" t="str">
        <f t="shared" ca="1" si="0"/>
        <v/>
      </c>
      <c r="B50" s="90" t="str">
        <f t="shared" ca="1" si="1"/>
        <v/>
      </c>
      <c r="C50" s="91" t="str">
        <f t="shared" si="16"/>
        <v/>
      </c>
      <c r="D50" s="92" t="str">
        <f t="shared" ca="1" si="17"/>
        <v/>
      </c>
      <c r="E50" s="100" t="str">
        <f t="shared" ca="1" si="18"/>
        <v/>
      </c>
      <c r="F50" s="142" t="str">
        <f t="shared" ca="1" si="19"/>
        <v/>
      </c>
      <c r="G50" s="142"/>
      <c r="H50" s="131" t="str">
        <f t="shared" ca="1" si="20"/>
        <v/>
      </c>
      <c r="I50" s="143" t="str">
        <f t="shared" ca="1" si="24"/>
        <v/>
      </c>
      <c r="J50" s="143"/>
      <c r="K50" s="92" t="str">
        <f t="shared" si="21"/>
        <v/>
      </c>
      <c r="L50" s="93" t="str">
        <f t="shared" ca="1" si="26"/>
        <v/>
      </c>
      <c r="M50" s="93" t="str">
        <f t="shared" ca="1" si="3"/>
        <v/>
      </c>
      <c r="N50" s="94" t="str">
        <f t="shared" ca="1" si="4"/>
        <v/>
      </c>
      <c r="O50" s="90" t="str">
        <f t="shared" ca="1" si="5"/>
        <v/>
      </c>
      <c r="P50" s="144" t="str">
        <f t="shared" si="6"/>
        <v/>
      </c>
      <c r="Q50" s="144"/>
      <c r="R50" s="142" t="str">
        <f t="shared" ca="1" si="7"/>
        <v/>
      </c>
      <c r="S50" s="142"/>
      <c r="T50" s="142" t="str">
        <f t="shared" si="8"/>
        <v/>
      </c>
      <c r="U50" s="142"/>
      <c r="V50" s="92" t="str">
        <f t="shared" si="9"/>
        <v/>
      </c>
      <c r="W50" s="130" t="str">
        <f t="shared" ca="1" si="25"/>
        <v/>
      </c>
      <c r="X50" s="96" t="str">
        <f t="shared" si="22"/>
        <v/>
      </c>
      <c r="Y50" s="92" t="str">
        <f t="shared" si="10"/>
        <v/>
      </c>
      <c r="Z50" s="101" t="str">
        <f t="shared" ca="1" si="11"/>
        <v/>
      </c>
      <c r="AB50" s="5"/>
      <c r="AD50" s="98">
        <f t="shared" ca="1" si="12"/>
        <v>46407</v>
      </c>
      <c r="AE50" s="3">
        <f t="shared" ca="1" si="13"/>
        <v>37</v>
      </c>
      <c r="AG50" s="87">
        <f t="shared" ca="1" si="23"/>
        <v>0</v>
      </c>
      <c r="AH50" s="87"/>
      <c r="AJ50" s="99">
        <f t="shared" ca="1" si="14"/>
        <v>0</v>
      </c>
      <c r="AN50" s="1" t="str">
        <f t="shared" ca="1" si="15"/>
        <v/>
      </c>
    </row>
    <row r="51" spans="1:40" ht="15" customHeight="1" x14ac:dyDescent="0.25">
      <c r="A51" s="1" t="str">
        <f t="shared" ca="1" si="0"/>
        <v/>
      </c>
      <c r="B51" s="90" t="str">
        <f t="shared" ca="1" si="1"/>
        <v/>
      </c>
      <c r="C51" s="91" t="str">
        <f t="shared" si="16"/>
        <v/>
      </c>
      <c r="D51" s="92" t="str">
        <f t="shared" ca="1" si="17"/>
        <v/>
      </c>
      <c r="E51" s="100" t="str">
        <f t="shared" ca="1" si="18"/>
        <v/>
      </c>
      <c r="F51" s="142" t="str">
        <f t="shared" ca="1" si="19"/>
        <v/>
      </c>
      <c r="G51" s="142"/>
      <c r="H51" s="131" t="str">
        <f t="shared" ca="1" si="20"/>
        <v/>
      </c>
      <c r="I51" s="143" t="str">
        <f t="shared" ca="1" si="24"/>
        <v/>
      </c>
      <c r="J51" s="143"/>
      <c r="K51" s="92" t="str">
        <f t="shared" si="21"/>
        <v/>
      </c>
      <c r="L51" s="93" t="str">
        <f t="shared" ca="1" si="26"/>
        <v/>
      </c>
      <c r="M51" s="93" t="str">
        <f t="shared" ca="1" si="3"/>
        <v/>
      </c>
      <c r="N51" s="94" t="str">
        <f t="shared" ca="1" si="4"/>
        <v/>
      </c>
      <c r="O51" s="90" t="str">
        <f t="shared" ca="1" si="5"/>
        <v/>
      </c>
      <c r="P51" s="144" t="str">
        <f t="shared" si="6"/>
        <v/>
      </c>
      <c r="Q51" s="144"/>
      <c r="R51" s="142" t="str">
        <f t="shared" ca="1" si="7"/>
        <v/>
      </c>
      <c r="S51" s="142"/>
      <c r="T51" s="142" t="str">
        <f t="shared" si="8"/>
        <v/>
      </c>
      <c r="U51" s="142"/>
      <c r="V51" s="92" t="str">
        <f t="shared" si="9"/>
        <v/>
      </c>
      <c r="W51" s="130" t="str">
        <f t="shared" ca="1" si="25"/>
        <v/>
      </c>
      <c r="X51" s="96" t="str">
        <f t="shared" si="22"/>
        <v/>
      </c>
      <c r="Y51" s="92" t="str">
        <f t="shared" si="10"/>
        <v/>
      </c>
      <c r="Z51" s="101" t="str">
        <f t="shared" ca="1" si="11"/>
        <v/>
      </c>
      <c r="AB51" s="5"/>
      <c r="AD51" s="98">
        <f t="shared" ca="1" si="12"/>
        <v>46438</v>
      </c>
      <c r="AE51" s="3">
        <f t="shared" ca="1" si="13"/>
        <v>38</v>
      </c>
      <c r="AG51" s="87">
        <f t="shared" ca="1" si="23"/>
        <v>0</v>
      </c>
      <c r="AH51" s="87"/>
      <c r="AJ51" s="99">
        <f t="shared" ca="1" si="14"/>
        <v>0</v>
      </c>
      <c r="AN51" s="1" t="str">
        <f t="shared" ca="1" si="15"/>
        <v/>
      </c>
    </row>
    <row r="52" spans="1:40" ht="15" customHeight="1" x14ac:dyDescent="0.25">
      <c r="A52" s="1" t="str">
        <f t="shared" ca="1" si="0"/>
        <v/>
      </c>
      <c r="B52" s="90" t="str">
        <f t="shared" ca="1" si="1"/>
        <v/>
      </c>
      <c r="C52" s="91" t="str">
        <f t="shared" si="16"/>
        <v/>
      </c>
      <c r="D52" s="92" t="str">
        <f t="shared" ca="1" si="17"/>
        <v/>
      </c>
      <c r="E52" s="100" t="str">
        <f t="shared" ca="1" si="18"/>
        <v/>
      </c>
      <c r="F52" s="142" t="str">
        <f t="shared" ca="1" si="19"/>
        <v/>
      </c>
      <c r="G52" s="142"/>
      <c r="H52" s="131" t="str">
        <f t="shared" ca="1" si="20"/>
        <v/>
      </c>
      <c r="I52" s="143" t="str">
        <f t="shared" ca="1" si="24"/>
        <v/>
      </c>
      <c r="J52" s="143"/>
      <c r="K52" s="92" t="str">
        <f t="shared" si="21"/>
        <v/>
      </c>
      <c r="L52" s="93" t="str">
        <f t="shared" ca="1" si="26"/>
        <v/>
      </c>
      <c r="M52" s="93" t="str">
        <f t="shared" ca="1" si="3"/>
        <v/>
      </c>
      <c r="N52" s="94" t="str">
        <f t="shared" ca="1" si="4"/>
        <v/>
      </c>
      <c r="O52" s="90" t="str">
        <f t="shared" ca="1" si="5"/>
        <v/>
      </c>
      <c r="P52" s="144" t="str">
        <f t="shared" si="6"/>
        <v/>
      </c>
      <c r="Q52" s="144"/>
      <c r="R52" s="142" t="str">
        <f t="shared" ca="1" si="7"/>
        <v/>
      </c>
      <c r="S52" s="142"/>
      <c r="T52" s="142" t="str">
        <f t="shared" si="8"/>
        <v/>
      </c>
      <c r="U52" s="142"/>
      <c r="V52" s="92" t="str">
        <f t="shared" si="9"/>
        <v/>
      </c>
      <c r="W52" s="130" t="str">
        <f t="shared" ca="1" si="25"/>
        <v/>
      </c>
      <c r="X52" s="96" t="str">
        <f t="shared" si="22"/>
        <v/>
      </c>
      <c r="Y52" s="92" t="str">
        <f t="shared" si="10"/>
        <v/>
      </c>
      <c r="Z52" s="101" t="str">
        <f t="shared" ca="1" si="11"/>
        <v/>
      </c>
      <c r="AB52" s="5"/>
      <c r="AD52" s="98">
        <f t="shared" ca="1" si="12"/>
        <v>46466</v>
      </c>
      <c r="AE52" s="3">
        <f t="shared" ca="1" si="13"/>
        <v>39</v>
      </c>
      <c r="AG52" s="87">
        <f t="shared" ca="1" si="23"/>
        <v>0</v>
      </c>
      <c r="AH52" s="87"/>
      <c r="AJ52" s="99">
        <f t="shared" ca="1" si="14"/>
        <v>0</v>
      </c>
      <c r="AN52" s="1" t="str">
        <f t="shared" ca="1" si="15"/>
        <v/>
      </c>
    </row>
    <row r="53" spans="1:40" ht="15" customHeight="1" x14ac:dyDescent="0.25">
      <c r="A53" s="1" t="str">
        <f t="shared" ca="1" si="0"/>
        <v/>
      </c>
      <c r="B53" s="90" t="str">
        <f t="shared" ca="1" si="1"/>
        <v/>
      </c>
      <c r="C53" s="91" t="str">
        <f t="shared" si="16"/>
        <v/>
      </c>
      <c r="D53" s="92" t="str">
        <f t="shared" ca="1" si="17"/>
        <v/>
      </c>
      <c r="E53" s="100" t="str">
        <f t="shared" ca="1" si="18"/>
        <v/>
      </c>
      <c r="F53" s="142" t="str">
        <f t="shared" ca="1" si="19"/>
        <v/>
      </c>
      <c r="G53" s="142"/>
      <c r="H53" s="131" t="str">
        <f t="shared" ca="1" si="20"/>
        <v/>
      </c>
      <c r="I53" s="143" t="str">
        <f t="shared" ca="1" si="24"/>
        <v/>
      </c>
      <c r="J53" s="143"/>
      <c r="K53" s="92" t="str">
        <f t="shared" si="21"/>
        <v/>
      </c>
      <c r="L53" s="93" t="str">
        <f t="shared" ca="1" si="26"/>
        <v/>
      </c>
      <c r="M53" s="93" t="str">
        <f t="shared" ca="1" si="3"/>
        <v/>
      </c>
      <c r="N53" s="94" t="str">
        <f t="shared" ca="1" si="4"/>
        <v/>
      </c>
      <c r="O53" s="90" t="str">
        <f t="shared" ca="1" si="5"/>
        <v/>
      </c>
      <c r="P53" s="144" t="str">
        <f t="shared" si="6"/>
        <v/>
      </c>
      <c r="Q53" s="144"/>
      <c r="R53" s="142" t="str">
        <f t="shared" ca="1" si="7"/>
        <v/>
      </c>
      <c r="S53" s="142"/>
      <c r="T53" s="142" t="str">
        <f t="shared" si="8"/>
        <v/>
      </c>
      <c r="U53" s="142"/>
      <c r="V53" s="92" t="str">
        <f t="shared" si="9"/>
        <v/>
      </c>
      <c r="W53" s="130" t="str">
        <f t="shared" ca="1" si="25"/>
        <v/>
      </c>
      <c r="X53" s="96" t="str">
        <f t="shared" si="22"/>
        <v/>
      </c>
      <c r="Y53" s="92" t="str">
        <f t="shared" si="10"/>
        <v/>
      </c>
      <c r="Z53" s="101" t="str">
        <f t="shared" ca="1" si="11"/>
        <v/>
      </c>
      <c r="AB53" s="5"/>
      <c r="AD53" s="98">
        <f t="shared" ca="1" si="12"/>
        <v>46497</v>
      </c>
      <c r="AE53" s="3">
        <f t="shared" ca="1" si="13"/>
        <v>40</v>
      </c>
      <c r="AG53" s="87">
        <f t="shared" ca="1" si="23"/>
        <v>0</v>
      </c>
      <c r="AH53" s="87"/>
      <c r="AJ53" s="99">
        <f t="shared" ca="1" si="14"/>
        <v>0</v>
      </c>
      <c r="AN53" s="1" t="str">
        <f t="shared" ca="1" si="15"/>
        <v/>
      </c>
    </row>
    <row r="54" spans="1:40" ht="15" customHeight="1" x14ac:dyDescent="0.25">
      <c r="A54" s="1" t="str">
        <f t="shared" ca="1" si="0"/>
        <v/>
      </c>
      <c r="B54" s="90" t="str">
        <f t="shared" ca="1" si="1"/>
        <v/>
      </c>
      <c r="C54" s="91" t="str">
        <f t="shared" si="16"/>
        <v/>
      </c>
      <c r="D54" s="92" t="str">
        <f t="shared" ca="1" si="17"/>
        <v/>
      </c>
      <c r="E54" s="100" t="str">
        <f t="shared" ca="1" si="18"/>
        <v/>
      </c>
      <c r="F54" s="142" t="str">
        <f t="shared" ca="1" si="19"/>
        <v/>
      </c>
      <c r="G54" s="142"/>
      <c r="H54" s="131" t="str">
        <f t="shared" ca="1" si="20"/>
        <v/>
      </c>
      <c r="I54" s="143" t="str">
        <f t="shared" ca="1" si="24"/>
        <v/>
      </c>
      <c r="J54" s="143"/>
      <c r="K54" s="92" t="str">
        <f t="shared" si="21"/>
        <v/>
      </c>
      <c r="L54" s="93" t="str">
        <f t="shared" ca="1" si="26"/>
        <v/>
      </c>
      <c r="M54" s="93" t="str">
        <f t="shared" ca="1" si="3"/>
        <v/>
      </c>
      <c r="N54" s="94" t="str">
        <f t="shared" ca="1" si="4"/>
        <v/>
      </c>
      <c r="O54" s="90" t="str">
        <f t="shared" ca="1" si="5"/>
        <v/>
      </c>
      <c r="P54" s="144" t="str">
        <f t="shared" si="6"/>
        <v/>
      </c>
      <c r="Q54" s="144"/>
      <c r="R54" s="142" t="str">
        <f t="shared" ca="1" si="7"/>
        <v/>
      </c>
      <c r="S54" s="142"/>
      <c r="T54" s="142" t="str">
        <f t="shared" si="8"/>
        <v/>
      </c>
      <c r="U54" s="142"/>
      <c r="V54" s="92" t="str">
        <f t="shared" si="9"/>
        <v/>
      </c>
      <c r="W54" s="130" t="str">
        <f t="shared" ca="1" si="25"/>
        <v/>
      </c>
      <c r="X54" s="96" t="str">
        <f t="shared" si="22"/>
        <v/>
      </c>
      <c r="Y54" s="92" t="str">
        <f t="shared" si="10"/>
        <v/>
      </c>
      <c r="Z54" s="101" t="str">
        <f t="shared" ca="1" si="11"/>
        <v/>
      </c>
      <c r="AB54" s="5"/>
      <c r="AD54" s="98">
        <f t="shared" ca="1" si="12"/>
        <v>46527</v>
      </c>
      <c r="AE54" s="3">
        <f t="shared" ca="1" si="13"/>
        <v>41</v>
      </c>
      <c r="AG54" s="87">
        <f t="shared" ca="1" si="23"/>
        <v>0</v>
      </c>
      <c r="AH54" s="87"/>
      <c r="AJ54" s="99">
        <f t="shared" ca="1" si="14"/>
        <v>0</v>
      </c>
      <c r="AN54" s="1" t="str">
        <f t="shared" ca="1" si="15"/>
        <v/>
      </c>
    </row>
    <row r="55" spans="1:40" ht="15" customHeight="1" x14ac:dyDescent="0.25">
      <c r="A55" s="1" t="str">
        <f t="shared" ca="1" si="0"/>
        <v/>
      </c>
      <c r="B55" s="90" t="str">
        <f t="shared" ca="1" si="1"/>
        <v/>
      </c>
      <c r="C55" s="91" t="str">
        <f t="shared" si="16"/>
        <v/>
      </c>
      <c r="D55" s="92" t="str">
        <f t="shared" ca="1" si="17"/>
        <v/>
      </c>
      <c r="E55" s="100" t="str">
        <f t="shared" ca="1" si="18"/>
        <v/>
      </c>
      <c r="F55" s="142" t="str">
        <f t="shared" ca="1" si="19"/>
        <v/>
      </c>
      <c r="G55" s="142"/>
      <c r="H55" s="131" t="str">
        <f t="shared" ca="1" si="20"/>
        <v/>
      </c>
      <c r="I55" s="143" t="str">
        <f t="shared" ca="1" si="24"/>
        <v/>
      </c>
      <c r="J55" s="143"/>
      <c r="K55" s="92" t="str">
        <f t="shared" si="21"/>
        <v/>
      </c>
      <c r="L55" s="93" t="str">
        <f t="shared" ca="1" si="26"/>
        <v/>
      </c>
      <c r="M55" s="93" t="str">
        <f t="shared" ca="1" si="3"/>
        <v/>
      </c>
      <c r="N55" s="94" t="str">
        <f t="shared" ca="1" si="4"/>
        <v/>
      </c>
      <c r="O55" s="90" t="str">
        <f t="shared" ca="1" si="5"/>
        <v/>
      </c>
      <c r="P55" s="144" t="str">
        <f t="shared" si="6"/>
        <v/>
      </c>
      <c r="Q55" s="144"/>
      <c r="R55" s="142" t="str">
        <f t="shared" ca="1" si="7"/>
        <v/>
      </c>
      <c r="S55" s="142"/>
      <c r="T55" s="142" t="str">
        <f t="shared" si="8"/>
        <v/>
      </c>
      <c r="U55" s="142"/>
      <c r="V55" s="92" t="str">
        <f t="shared" si="9"/>
        <v/>
      </c>
      <c r="W55" s="130" t="str">
        <f t="shared" ca="1" si="25"/>
        <v/>
      </c>
      <c r="X55" s="96" t="str">
        <f t="shared" si="22"/>
        <v/>
      </c>
      <c r="Y55" s="92" t="str">
        <f t="shared" si="10"/>
        <v/>
      </c>
      <c r="Z55" s="101" t="str">
        <f t="shared" ca="1" si="11"/>
        <v/>
      </c>
      <c r="AB55" s="5"/>
      <c r="AD55" s="98">
        <f t="shared" ca="1" si="12"/>
        <v>46558</v>
      </c>
      <c r="AE55" s="3">
        <f t="shared" ca="1" si="13"/>
        <v>42</v>
      </c>
      <c r="AG55" s="87">
        <f t="shared" ca="1" si="23"/>
        <v>0</v>
      </c>
      <c r="AH55" s="87"/>
      <c r="AJ55" s="99">
        <f t="shared" ca="1" si="14"/>
        <v>0</v>
      </c>
      <c r="AN55" s="1" t="str">
        <f t="shared" ca="1" si="15"/>
        <v/>
      </c>
    </row>
    <row r="56" spans="1:40" ht="15" customHeight="1" x14ac:dyDescent="0.25">
      <c r="A56" s="1" t="str">
        <f t="shared" ca="1" si="0"/>
        <v/>
      </c>
      <c r="B56" s="90" t="str">
        <f t="shared" ca="1" si="1"/>
        <v/>
      </c>
      <c r="C56" s="91" t="str">
        <f t="shared" si="16"/>
        <v/>
      </c>
      <c r="D56" s="92" t="str">
        <f t="shared" ca="1" si="17"/>
        <v/>
      </c>
      <c r="E56" s="100" t="str">
        <f t="shared" ca="1" si="18"/>
        <v/>
      </c>
      <c r="F56" s="142" t="str">
        <f t="shared" ca="1" si="19"/>
        <v/>
      </c>
      <c r="G56" s="142"/>
      <c r="H56" s="131" t="str">
        <f t="shared" ca="1" si="20"/>
        <v/>
      </c>
      <c r="I56" s="143" t="str">
        <f t="shared" ca="1" si="24"/>
        <v/>
      </c>
      <c r="J56" s="143"/>
      <c r="K56" s="92" t="str">
        <f t="shared" si="21"/>
        <v/>
      </c>
      <c r="L56" s="93" t="str">
        <f t="shared" ca="1" si="26"/>
        <v/>
      </c>
      <c r="M56" s="93" t="str">
        <f t="shared" ca="1" si="3"/>
        <v/>
      </c>
      <c r="N56" s="94" t="str">
        <f t="shared" ca="1" si="4"/>
        <v/>
      </c>
      <c r="O56" s="90" t="str">
        <f t="shared" ca="1" si="5"/>
        <v/>
      </c>
      <c r="P56" s="144" t="str">
        <f t="shared" si="6"/>
        <v/>
      </c>
      <c r="Q56" s="144"/>
      <c r="R56" s="142" t="str">
        <f t="shared" ca="1" si="7"/>
        <v/>
      </c>
      <c r="S56" s="142"/>
      <c r="T56" s="142" t="str">
        <f t="shared" si="8"/>
        <v/>
      </c>
      <c r="U56" s="142"/>
      <c r="V56" s="92" t="str">
        <f t="shared" si="9"/>
        <v/>
      </c>
      <c r="W56" s="130" t="str">
        <f t="shared" ca="1" si="25"/>
        <v/>
      </c>
      <c r="X56" s="96" t="str">
        <f t="shared" si="22"/>
        <v/>
      </c>
      <c r="Y56" s="92" t="str">
        <f t="shared" si="10"/>
        <v/>
      </c>
      <c r="Z56" s="101" t="str">
        <f t="shared" ca="1" si="11"/>
        <v/>
      </c>
      <c r="AB56" s="5"/>
      <c r="AD56" s="98">
        <f t="shared" ca="1" si="12"/>
        <v>46588</v>
      </c>
      <c r="AE56" s="3">
        <f t="shared" ca="1" si="13"/>
        <v>43</v>
      </c>
      <c r="AG56" s="87">
        <f t="shared" ca="1" si="23"/>
        <v>0</v>
      </c>
      <c r="AH56" s="87"/>
      <c r="AJ56" s="99">
        <f t="shared" ca="1" si="14"/>
        <v>0</v>
      </c>
      <c r="AN56" s="1" t="str">
        <f t="shared" ca="1" si="15"/>
        <v/>
      </c>
    </row>
    <row r="57" spans="1:40" ht="15" customHeight="1" x14ac:dyDescent="0.25">
      <c r="A57" s="1" t="str">
        <f t="shared" ca="1" si="0"/>
        <v/>
      </c>
      <c r="B57" s="90" t="str">
        <f t="shared" ca="1" si="1"/>
        <v/>
      </c>
      <c r="C57" s="91" t="str">
        <f t="shared" si="16"/>
        <v/>
      </c>
      <c r="D57" s="92" t="str">
        <f t="shared" ca="1" si="17"/>
        <v/>
      </c>
      <c r="E57" s="100" t="str">
        <f t="shared" ca="1" si="18"/>
        <v/>
      </c>
      <c r="F57" s="142" t="str">
        <f t="shared" ca="1" si="19"/>
        <v/>
      </c>
      <c r="G57" s="142"/>
      <c r="H57" s="131" t="str">
        <f t="shared" ca="1" si="20"/>
        <v/>
      </c>
      <c r="I57" s="143" t="str">
        <f t="shared" ca="1" si="24"/>
        <v/>
      </c>
      <c r="J57" s="143"/>
      <c r="K57" s="92" t="str">
        <f t="shared" si="21"/>
        <v/>
      </c>
      <c r="L57" s="93" t="str">
        <f t="shared" ca="1" si="26"/>
        <v/>
      </c>
      <c r="M57" s="93" t="str">
        <f t="shared" ca="1" si="3"/>
        <v/>
      </c>
      <c r="N57" s="94" t="str">
        <f t="shared" ca="1" si="4"/>
        <v/>
      </c>
      <c r="O57" s="90" t="str">
        <f t="shared" ca="1" si="5"/>
        <v/>
      </c>
      <c r="P57" s="144" t="str">
        <f t="shared" si="6"/>
        <v/>
      </c>
      <c r="Q57" s="144"/>
      <c r="R57" s="142" t="str">
        <f t="shared" ca="1" si="7"/>
        <v/>
      </c>
      <c r="S57" s="142"/>
      <c r="T57" s="142" t="str">
        <f t="shared" si="8"/>
        <v/>
      </c>
      <c r="U57" s="142"/>
      <c r="V57" s="92" t="str">
        <f t="shared" si="9"/>
        <v/>
      </c>
      <c r="W57" s="130" t="str">
        <f t="shared" ca="1" si="25"/>
        <v/>
      </c>
      <c r="X57" s="96" t="str">
        <f t="shared" si="22"/>
        <v/>
      </c>
      <c r="Y57" s="92" t="str">
        <f t="shared" si="10"/>
        <v/>
      </c>
      <c r="Z57" s="101" t="str">
        <f t="shared" ca="1" si="11"/>
        <v/>
      </c>
      <c r="AB57" s="5"/>
      <c r="AD57" s="98">
        <f t="shared" ca="1" si="12"/>
        <v>46619</v>
      </c>
      <c r="AE57" s="3">
        <f t="shared" ca="1" si="13"/>
        <v>44</v>
      </c>
      <c r="AG57" s="87">
        <f t="shared" ca="1" si="23"/>
        <v>0</v>
      </c>
      <c r="AH57" s="87"/>
      <c r="AJ57" s="99">
        <f t="shared" ca="1" si="14"/>
        <v>0</v>
      </c>
      <c r="AN57" s="1" t="str">
        <f t="shared" ca="1" si="15"/>
        <v/>
      </c>
    </row>
    <row r="58" spans="1:40" ht="15" customHeight="1" x14ac:dyDescent="0.25">
      <c r="A58" s="1" t="str">
        <f t="shared" ca="1" si="0"/>
        <v/>
      </c>
      <c r="B58" s="90" t="str">
        <f t="shared" ca="1" si="1"/>
        <v/>
      </c>
      <c r="C58" s="91" t="str">
        <f t="shared" si="16"/>
        <v/>
      </c>
      <c r="D58" s="92" t="str">
        <f t="shared" ca="1" si="17"/>
        <v/>
      </c>
      <c r="E58" s="100" t="str">
        <f t="shared" ca="1" si="18"/>
        <v/>
      </c>
      <c r="F58" s="142" t="str">
        <f t="shared" ca="1" si="19"/>
        <v/>
      </c>
      <c r="G58" s="142"/>
      <c r="H58" s="131" t="str">
        <f t="shared" ca="1" si="20"/>
        <v/>
      </c>
      <c r="I58" s="143" t="str">
        <f t="shared" ca="1" si="24"/>
        <v/>
      </c>
      <c r="J58" s="143"/>
      <c r="K58" s="92" t="str">
        <f t="shared" si="21"/>
        <v/>
      </c>
      <c r="L58" s="93" t="str">
        <f t="shared" ca="1" si="26"/>
        <v/>
      </c>
      <c r="M58" s="93" t="str">
        <f t="shared" ca="1" si="3"/>
        <v/>
      </c>
      <c r="N58" s="94" t="str">
        <f t="shared" ca="1" si="4"/>
        <v/>
      </c>
      <c r="O58" s="90" t="str">
        <f t="shared" ca="1" si="5"/>
        <v/>
      </c>
      <c r="P58" s="144" t="str">
        <f t="shared" si="6"/>
        <v/>
      </c>
      <c r="Q58" s="144"/>
      <c r="R58" s="142" t="str">
        <f t="shared" ca="1" si="7"/>
        <v/>
      </c>
      <c r="S58" s="142"/>
      <c r="T58" s="142" t="str">
        <f t="shared" si="8"/>
        <v/>
      </c>
      <c r="U58" s="142"/>
      <c r="V58" s="92" t="str">
        <f t="shared" si="9"/>
        <v/>
      </c>
      <c r="W58" s="130" t="str">
        <f t="shared" ca="1" si="25"/>
        <v/>
      </c>
      <c r="X58" s="96" t="str">
        <f t="shared" si="22"/>
        <v/>
      </c>
      <c r="Y58" s="92" t="str">
        <f t="shared" si="10"/>
        <v/>
      </c>
      <c r="Z58" s="101" t="str">
        <f t="shared" ca="1" si="11"/>
        <v/>
      </c>
      <c r="AB58" s="5"/>
      <c r="AD58" s="98">
        <f t="shared" ca="1" si="12"/>
        <v>46650</v>
      </c>
      <c r="AE58" s="3">
        <f t="shared" ca="1" si="13"/>
        <v>45</v>
      </c>
      <c r="AG58" s="87">
        <f t="shared" ca="1" si="23"/>
        <v>0</v>
      </c>
      <c r="AH58" s="87"/>
      <c r="AJ58" s="99">
        <f t="shared" ca="1" si="14"/>
        <v>0</v>
      </c>
      <c r="AN58" s="1" t="str">
        <f t="shared" ca="1" si="15"/>
        <v/>
      </c>
    </row>
    <row r="59" spans="1:40" ht="15" customHeight="1" x14ac:dyDescent="0.25">
      <c r="A59" s="1" t="str">
        <f t="shared" ca="1" si="0"/>
        <v/>
      </c>
      <c r="B59" s="90" t="str">
        <f t="shared" ca="1" si="1"/>
        <v/>
      </c>
      <c r="C59" s="91" t="str">
        <f t="shared" si="16"/>
        <v/>
      </c>
      <c r="D59" s="92" t="str">
        <f t="shared" ca="1" si="17"/>
        <v/>
      </c>
      <c r="E59" s="100" t="str">
        <f t="shared" ca="1" si="18"/>
        <v/>
      </c>
      <c r="F59" s="142" t="str">
        <f t="shared" ca="1" si="19"/>
        <v/>
      </c>
      <c r="G59" s="142"/>
      <c r="H59" s="131" t="str">
        <f t="shared" ca="1" si="20"/>
        <v/>
      </c>
      <c r="I59" s="143" t="str">
        <f t="shared" ca="1" si="24"/>
        <v/>
      </c>
      <c r="J59" s="143"/>
      <c r="K59" s="92" t="str">
        <f t="shared" si="21"/>
        <v/>
      </c>
      <c r="L59" s="93" t="str">
        <f t="shared" ca="1" si="26"/>
        <v/>
      </c>
      <c r="M59" s="93" t="str">
        <f t="shared" ca="1" si="3"/>
        <v/>
      </c>
      <c r="N59" s="94" t="str">
        <f t="shared" ca="1" si="4"/>
        <v/>
      </c>
      <c r="O59" s="90" t="str">
        <f t="shared" ca="1" si="5"/>
        <v/>
      </c>
      <c r="P59" s="144" t="str">
        <f t="shared" si="6"/>
        <v/>
      </c>
      <c r="Q59" s="144"/>
      <c r="R59" s="142" t="str">
        <f t="shared" ca="1" si="7"/>
        <v/>
      </c>
      <c r="S59" s="142"/>
      <c r="T59" s="142" t="str">
        <f t="shared" si="8"/>
        <v/>
      </c>
      <c r="U59" s="142"/>
      <c r="V59" s="92" t="str">
        <f t="shared" si="9"/>
        <v/>
      </c>
      <c r="W59" s="130" t="str">
        <f t="shared" ca="1" si="25"/>
        <v/>
      </c>
      <c r="X59" s="96" t="str">
        <f t="shared" si="22"/>
        <v/>
      </c>
      <c r="Y59" s="92" t="str">
        <f t="shared" si="10"/>
        <v/>
      </c>
      <c r="Z59" s="101" t="str">
        <f t="shared" ca="1" si="11"/>
        <v/>
      </c>
      <c r="AB59" s="5"/>
      <c r="AD59" s="98">
        <f t="shared" ca="1" si="12"/>
        <v>46680</v>
      </c>
      <c r="AE59" s="3">
        <f t="shared" ca="1" si="13"/>
        <v>46</v>
      </c>
      <c r="AG59" s="87">
        <f t="shared" ca="1" si="23"/>
        <v>0</v>
      </c>
      <c r="AH59" s="87"/>
      <c r="AJ59" s="99">
        <f t="shared" ca="1" si="14"/>
        <v>0</v>
      </c>
      <c r="AN59" s="1" t="str">
        <f t="shared" ca="1" si="15"/>
        <v/>
      </c>
    </row>
    <row r="60" spans="1:40" ht="15" customHeight="1" x14ac:dyDescent="0.25">
      <c r="A60" s="1" t="str">
        <f t="shared" ca="1" si="0"/>
        <v/>
      </c>
      <c r="B60" s="90" t="str">
        <f t="shared" ca="1" si="1"/>
        <v/>
      </c>
      <c r="C60" s="91" t="str">
        <f t="shared" si="16"/>
        <v/>
      </c>
      <c r="D60" s="92" t="str">
        <f t="shared" ca="1" si="17"/>
        <v/>
      </c>
      <c r="E60" s="100" t="str">
        <f t="shared" ca="1" si="18"/>
        <v/>
      </c>
      <c r="F60" s="142" t="str">
        <f t="shared" ca="1" si="19"/>
        <v/>
      </c>
      <c r="G60" s="142"/>
      <c r="H60" s="131" t="str">
        <f t="shared" ca="1" si="20"/>
        <v/>
      </c>
      <c r="I60" s="143" t="str">
        <f t="shared" ca="1" si="24"/>
        <v/>
      </c>
      <c r="J60" s="143"/>
      <c r="K60" s="92" t="str">
        <f t="shared" si="21"/>
        <v/>
      </c>
      <c r="L60" s="93" t="str">
        <f t="shared" ca="1" si="26"/>
        <v/>
      </c>
      <c r="M60" s="93" t="str">
        <f t="shared" ca="1" si="3"/>
        <v/>
      </c>
      <c r="N60" s="94" t="str">
        <f t="shared" ca="1" si="4"/>
        <v/>
      </c>
      <c r="O60" s="90" t="str">
        <f t="shared" ca="1" si="5"/>
        <v/>
      </c>
      <c r="P60" s="144" t="str">
        <f t="shared" si="6"/>
        <v/>
      </c>
      <c r="Q60" s="144"/>
      <c r="R60" s="142" t="str">
        <f t="shared" ca="1" si="7"/>
        <v/>
      </c>
      <c r="S60" s="142"/>
      <c r="T60" s="142" t="str">
        <f t="shared" si="8"/>
        <v/>
      </c>
      <c r="U60" s="142"/>
      <c r="V60" s="92" t="str">
        <f t="shared" si="9"/>
        <v/>
      </c>
      <c r="W60" s="130" t="str">
        <f t="shared" ca="1" si="25"/>
        <v/>
      </c>
      <c r="X60" s="96" t="str">
        <f t="shared" si="22"/>
        <v/>
      </c>
      <c r="Y60" s="92" t="str">
        <f t="shared" si="10"/>
        <v/>
      </c>
      <c r="Z60" s="101" t="str">
        <f t="shared" ca="1" si="11"/>
        <v/>
      </c>
      <c r="AB60" s="5"/>
      <c r="AD60" s="98">
        <f t="shared" ca="1" si="12"/>
        <v>46711</v>
      </c>
      <c r="AE60" s="3">
        <f t="shared" ca="1" si="13"/>
        <v>47</v>
      </c>
      <c r="AG60" s="87">
        <f t="shared" ca="1" si="23"/>
        <v>0</v>
      </c>
      <c r="AH60" s="87"/>
      <c r="AJ60" s="99">
        <f t="shared" ca="1" si="14"/>
        <v>0</v>
      </c>
      <c r="AN60" s="1" t="str">
        <f t="shared" ca="1" si="15"/>
        <v/>
      </c>
    </row>
    <row r="61" spans="1:40" ht="15" customHeight="1" x14ac:dyDescent="0.25">
      <c r="A61" s="1" t="str">
        <f t="shared" ca="1" si="0"/>
        <v/>
      </c>
      <c r="B61" s="90" t="str">
        <f t="shared" ca="1" si="1"/>
        <v/>
      </c>
      <c r="C61" s="91" t="str">
        <f t="shared" si="16"/>
        <v/>
      </c>
      <c r="D61" s="92" t="str">
        <f t="shared" ca="1" si="17"/>
        <v/>
      </c>
      <c r="E61" s="100" t="str">
        <f t="shared" ca="1" si="18"/>
        <v/>
      </c>
      <c r="F61" s="142" t="str">
        <f t="shared" ca="1" si="19"/>
        <v/>
      </c>
      <c r="G61" s="142"/>
      <c r="H61" s="131" t="str">
        <f t="shared" ca="1" si="20"/>
        <v/>
      </c>
      <c r="I61" s="143" t="str">
        <f t="shared" ca="1" si="24"/>
        <v/>
      </c>
      <c r="J61" s="143"/>
      <c r="K61" s="92" t="str">
        <f t="shared" si="21"/>
        <v/>
      </c>
      <c r="L61" s="93" t="str">
        <f t="shared" ca="1" si="26"/>
        <v/>
      </c>
      <c r="M61" s="93" t="str">
        <f t="shared" ca="1" si="3"/>
        <v/>
      </c>
      <c r="N61" s="94" t="str">
        <f t="shared" ca="1" si="4"/>
        <v/>
      </c>
      <c r="O61" s="90" t="str">
        <f t="shared" ca="1" si="5"/>
        <v/>
      </c>
      <c r="P61" s="144" t="str">
        <f t="shared" si="6"/>
        <v/>
      </c>
      <c r="Q61" s="144"/>
      <c r="R61" s="142" t="str">
        <f t="shared" ca="1" si="7"/>
        <v/>
      </c>
      <c r="S61" s="142"/>
      <c r="T61" s="142" t="str">
        <f t="shared" si="8"/>
        <v/>
      </c>
      <c r="U61" s="142"/>
      <c r="V61" s="92" t="str">
        <f t="shared" si="9"/>
        <v/>
      </c>
      <c r="W61" s="130" t="str">
        <f t="shared" ca="1" si="25"/>
        <v/>
      </c>
      <c r="X61" s="96" t="str">
        <f t="shared" si="22"/>
        <v/>
      </c>
      <c r="Y61" s="92" t="str">
        <f t="shared" si="10"/>
        <v/>
      </c>
      <c r="Z61" s="101" t="str">
        <f t="shared" ca="1" si="11"/>
        <v/>
      </c>
      <c r="AB61" s="5"/>
      <c r="AD61" s="98">
        <f t="shared" ca="1" si="12"/>
        <v>46741</v>
      </c>
      <c r="AE61" s="3">
        <f t="shared" ca="1" si="13"/>
        <v>48</v>
      </c>
      <c r="AG61" s="87">
        <f t="shared" ca="1" si="23"/>
        <v>0</v>
      </c>
      <c r="AH61" s="87"/>
      <c r="AJ61" s="99">
        <f t="shared" ca="1" si="14"/>
        <v>0</v>
      </c>
      <c r="AN61" s="1" t="str">
        <f t="shared" ca="1" si="15"/>
        <v/>
      </c>
    </row>
    <row r="62" spans="1:40" ht="15" customHeight="1" x14ac:dyDescent="0.25">
      <c r="A62" s="1" t="str">
        <f t="shared" ca="1" si="0"/>
        <v/>
      </c>
      <c r="B62" s="90" t="str">
        <f t="shared" ca="1" si="1"/>
        <v/>
      </c>
      <c r="C62" s="91" t="str">
        <f t="shared" si="16"/>
        <v/>
      </c>
      <c r="D62" s="92" t="str">
        <f t="shared" ca="1" si="17"/>
        <v/>
      </c>
      <c r="E62" s="100" t="str">
        <f t="shared" ca="1" si="18"/>
        <v/>
      </c>
      <c r="F62" s="142" t="str">
        <f t="shared" ca="1" si="19"/>
        <v/>
      </c>
      <c r="G62" s="142"/>
      <c r="H62" s="131" t="str">
        <f t="shared" ca="1" si="20"/>
        <v/>
      </c>
      <c r="I62" s="143" t="str">
        <f t="shared" ca="1" si="24"/>
        <v/>
      </c>
      <c r="J62" s="143"/>
      <c r="K62" s="92" t="str">
        <f t="shared" si="21"/>
        <v/>
      </c>
      <c r="L62" s="93" t="str">
        <f t="shared" ca="1" si="26"/>
        <v/>
      </c>
      <c r="M62" s="93" t="str">
        <f t="shared" ca="1" si="3"/>
        <v/>
      </c>
      <c r="N62" s="94" t="str">
        <f t="shared" ca="1" si="4"/>
        <v/>
      </c>
      <c r="O62" s="90" t="str">
        <f t="shared" ca="1" si="5"/>
        <v/>
      </c>
      <c r="P62" s="144" t="str">
        <f t="shared" si="6"/>
        <v/>
      </c>
      <c r="Q62" s="144"/>
      <c r="R62" s="142" t="str">
        <f t="shared" ca="1" si="7"/>
        <v/>
      </c>
      <c r="S62" s="142"/>
      <c r="T62" s="142" t="str">
        <f t="shared" si="8"/>
        <v/>
      </c>
      <c r="U62" s="142"/>
      <c r="V62" s="92" t="str">
        <f t="shared" si="9"/>
        <v/>
      </c>
      <c r="W62" s="130" t="str">
        <f t="shared" ca="1" si="25"/>
        <v/>
      </c>
      <c r="X62" s="96" t="str">
        <f t="shared" si="22"/>
        <v/>
      </c>
      <c r="Y62" s="92" t="str">
        <f t="shared" si="10"/>
        <v/>
      </c>
      <c r="Z62" s="101" t="str">
        <f t="shared" ca="1" si="11"/>
        <v/>
      </c>
      <c r="AB62" s="5"/>
      <c r="AD62" s="98">
        <f t="shared" ca="1" si="12"/>
        <v>46772</v>
      </c>
      <c r="AE62" s="3">
        <f t="shared" ca="1" si="13"/>
        <v>49</v>
      </c>
      <c r="AG62" s="87">
        <f t="shared" ca="1" si="23"/>
        <v>0</v>
      </c>
      <c r="AH62" s="87"/>
      <c r="AJ62" s="99">
        <f t="shared" ca="1" si="14"/>
        <v>0</v>
      </c>
      <c r="AN62" s="1" t="str">
        <f t="shared" ca="1" si="15"/>
        <v/>
      </c>
    </row>
    <row r="63" spans="1:40" ht="15" customHeight="1" x14ac:dyDescent="0.25">
      <c r="A63" s="1" t="str">
        <f t="shared" ca="1" si="0"/>
        <v/>
      </c>
      <c r="B63" s="90" t="str">
        <f t="shared" ca="1" si="1"/>
        <v/>
      </c>
      <c r="C63" s="91" t="str">
        <f t="shared" si="16"/>
        <v/>
      </c>
      <c r="D63" s="92" t="str">
        <f t="shared" ca="1" si="17"/>
        <v/>
      </c>
      <c r="E63" s="100" t="str">
        <f t="shared" ca="1" si="18"/>
        <v/>
      </c>
      <c r="F63" s="142" t="str">
        <f t="shared" ca="1" si="19"/>
        <v/>
      </c>
      <c r="G63" s="142"/>
      <c r="H63" s="131" t="str">
        <f t="shared" ca="1" si="20"/>
        <v/>
      </c>
      <c r="I63" s="143" t="str">
        <f t="shared" ca="1" si="24"/>
        <v/>
      </c>
      <c r="J63" s="143"/>
      <c r="K63" s="92" t="str">
        <f t="shared" si="21"/>
        <v/>
      </c>
      <c r="L63" s="93" t="str">
        <f t="shared" ca="1" si="26"/>
        <v/>
      </c>
      <c r="M63" s="93" t="str">
        <f t="shared" ca="1" si="3"/>
        <v/>
      </c>
      <c r="N63" s="94" t="str">
        <f t="shared" ca="1" si="4"/>
        <v/>
      </c>
      <c r="O63" s="90" t="str">
        <f t="shared" ca="1" si="5"/>
        <v/>
      </c>
      <c r="P63" s="144" t="str">
        <f t="shared" si="6"/>
        <v/>
      </c>
      <c r="Q63" s="144"/>
      <c r="R63" s="142" t="str">
        <f t="shared" ca="1" si="7"/>
        <v/>
      </c>
      <c r="S63" s="142"/>
      <c r="T63" s="142" t="str">
        <f t="shared" si="8"/>
        <v/>
      </c>
      <c r="U63" s="142"/>
      <c r="V63" s="92" t="str">
        <f t="shared" si="9"/>
        <v/>
      </c>
      <c r="W63" s="130" t="str">
        <f t="shared" ca="1" si="25"/>
        <v/>
      </c>
      <c r="X63" s="96" t="str">
        <f t="shared" si="22"/>
        <v/>
      </c>
      <c r="Y63" s="92" t="str">
        <f t="shared" si="10"/>
        <v/>
      </c>
      <c r="Z63" s="101" t="str">
        <f t="shared" ca="1" si="11"/>
        <v/>
      </c>
      <c r="AB63" s="5"/>
      <c r="AD63" s="98">
        <f t="shared" ca="1" si="12"/>
        <v>46803</v>
      </c>
      <c r="AE63" s="3">
        <f t="shared" ca="1" si="13"/>
        <v>50</v>
      </c>
      <c r="AG63" s="87">
        <f t="shared" ca="1" si="23"/>
        <v>0</v>
      </c>
      <c r="AH63" s="87"/>
      <c r="AJ63" s="99">
        <f t="shared" ca="1" si="14"/>
        <v>0</v>
      </c>
      <c r="AN63" s="1" t="str">
        <f t="shared" ca="1" si="15"/>
        <v/>
      </c>
    </row>
    <row r="64" spans="1:40" ht="15" customHeight="1" x14ac:dyDescent="0.25">
      <c r="A64" s="1" t="str">
        <f t="shared" ca="1" si="0"/>
        <v/>
      </c>
      <c r="B64" s="90" t="str">
        <f t="shared" ca="1" si="1"/>
        <v/>
      </c>
      <c r="C64" s="91" t="str">
        <f t="shared" si="16"/>
        <v/>
      </c>
      <c r="D64" s="92" t="str">
        <f t="shared" ca="1" si="17"/>
        <v/>
      </c>
      <c r="E64" s="100" t="str">
        <f t="shared" ca="1" si="18"/>
        <v/>
      </c>
      <c r="F64" s="142" t="str">
        <f t="shared" ca="1" si="19"/>
        <v/>
      </c>
      <c r="G64" s="142"/>
      <c r="H64" s="131" t="str">
        <f t="shared" ca="1" si="20"/>
        <v/>
      </c>
      <c r="I64" s="143" t="str">
        <f t="shared" ca="1" si="24"/>
        <v/>
      </c>
      <c r="J64" s="143"/>
      <c r="K64" s="92" t="str">
        <f t="shared" si="21"/>
        <v/>
      </c>
      <c r="L64" s="93" t="str">
        <f t="shared" ca="1" si="26"/>
        <v/>
      </c>
      <c r="M64" s="93" t="str">
        <f t="shared" ca="1" si="3"/>
        <v/>
      </c>
      <c r="N64" s="94" t="str">
        <f t="shared" ca="1" si="4"/>
        <v/>
      </c>
      <c r="O64" s="90" t="str">
        <f t="shared" ca="1" si="5"/>
        <v/>
      </c>
      <c r="P64" s="144" t="str">
        <f t="shared" si="6"/>
        <v/>
      </c>
      <c r="Q64" s="144"/>
      <c r="R64" s="142" t="str">
        <f t="shared" ca="1" si="7"/>
        <v/>
      </c>
      <c r="S64" s="142"/>
      <c r="T64" s="142" t="str">
        <f t="shared" si="8"/>
        <v/>
      </c>
      <c r="U64" s="142"/>
      <c r="V64" s="92" t="str">
        <f t="shared" si="9"/>
        <v/>
      </c>
      <c r="W64" s="130" t="str">
        <f t="shared" ca="1" si="25"/>
        <v/>
      </c>
      <c r="X64" s="96" t="str">
        <f t="shared" si="22"/>
        <v/>
      </c>
      <c r="Y64" s="92" t="str">
        <f t="shared" si="10"/>
        <v/>
      </c>
      <c r="Z64" s="101" t="str">
        <f t="shared" ca="1" si="11"/>
        <v/>
      </c>
      <c r="AB64" s="5"/>
      <c r="AD64" s="98">
        <f t="shared" ca="1" si="12"/>
        <v>46832</v>
      </c>
      <c r="AE64" s="3">
        <f t="shared" ca="1" si="13"/>
        <v>51</v>
      </c>
      <c r="AG64" s="87">
        <f t="shared" ca="1" si="23"/>
        <v>0</v>
      </c>
      <c r="AH64" s="87"/>
      <c r="AJ64" s="99">
        <f t="shared" ca="1" si="14"/>
        <v>0</v>
      </c>
      <c r="AN64" s="1" t="str">
        <f t="shared" ca="1" si="15"/>
        <v/>
      </c>
    </row>
    <row r="65" spans="1:40" ht="15" customHeight="1" x14ac:dyDescent="0.25">
      <c r="A65" s="1" t="str">
        <f t="shared" ca="1" si="0"/>
        <v/>
      </c>
      <c r="B65" s="90" t="str">
        <f t="shared" ca="1" si="1"/>
        <v/>
      </c>
      <c r="C65" s="91" t="str">
        <f t="shared" si="16"/>
        <v/>
      </c>
      <c r="D65" s="92" t="str">
        <f t="shared" ca="1" si="17"/>
        <v/>
      </c>
      <c r="E65" s="100" t="str">
        <f t="shared" ca="1" si="18"/>
        <v/>
      </c>
      <c r="F65" s="142" t="str">
        <f t="shared" ca="1" si="19"/>
        <v/>
      </c>
      <c r="G65" s="142"/>
      <c r="H65" s="131" t="str">
        <f t="shared" ca="1" si="20"/>
        <v/>
      </c>
      <c r="I65" s="143" t="str">
        <f t="shared" ca="1" si="24"/>
        <v/>
      </c>
      <c r="J65" s="143"/>
      <c r="K65" s="92" t="str">
        <f t="shared" si="21"/>
        <v/>
      </c>
      <c r="L65" s="93" t="str">
        <f t="shared" ca="1" si="26"/>
        <v/>
      </c>
      <c r="M65" s="93" t="str">
        <f t="shared" ca="1" si="3"/>
        <v/>
      </c>
      <c r="N65" s="94" t="str">
        <f t="shared" ca="1" si="4"/>
        <v/>
      </c>
      <c r="O65" s="90" t="str">
        <f t="shared" ca="1" si="5"/>
        <v/>
      </c>
      <c r="P65" s="144" t="str">
        <f t="shared" si="6"/>
        <v/>
      </c>
      <c r="Q65" s="144"/>
      <c r="R65" s="142" t="str">
        <f t="shared" ca="1" si="7"/>
        <v/>
      </c>
      <c r="S65" s="142"/>
      <c r="T65" s="142" t="str">
        <f t="shared" si="8"/>
        <v/>
      </c>
      <c r="U65" s="142"/>
      <c r="V65" s="92" t="str">
        <f t="shared" si="9"/>
        <v/>
      </c>
      <c r="W65" s="130" t="str">
        <f t="shared" ca="1" si="25"/>
        <v/>
      </c>
      <c r="X65" s="96" t="str">
        <f t="shared" si="22"/>
        <v/>
      </c>
      <c r="Y65" s="92" t="str">
        <f t="shared" si="10"/>
        <v/>
      </c>
      <c r="Z65" s="101" t="str">
        <f t="shared" ca="1" si="11"/>
        <v/>
      </c>
      <c r="AB65" s="5"/>
      <c r="AD65" s="98">
        <f t="shared" ca="1" si="12"/>
        <v>46863</v>
      </c>
      <c r="AE65" s="3">
        <f t="shared" ca="1" si="13"/>
        <v>52</v>
      </c>
      <c r="AG65" s="87">
        <f t="shared" ca="1" si="23"/>
        <v>0</v>
      </c>
      <c r="AH65" s="87"/>
      <c r="AJ65" s="99">
        <f t="shared" ca="1" si="14"/>
        <v>0</v>
      </c>
      <c r="AN65" s="1" t="str">
        <f t="shared" ca="1" si="15"/>
        <v/>
      </c>
    </row>
    <row r="66" spans="1:40" ht="15" customHeight="1" x14ac:dyDescent="0.25">
      <c r="A66" s="1" t="str">
        <f t="shared" ca="1" si="0"/>
        <v/>
      </c>
      <c r="B66" s="90" t="str">
        <f t="shared" ca="1" si="1"/>
        <v/>
      </c>
      <c r="C66" s="91" t="str">
        <f t="shared" si="16"/>
        <v/>
      </c>
      <c r="D66" s="92" t="str">
        <f t="shared" ca="1" si="17"/>
        <v/>
      </c>
      <c r="E66" s="100" t="str">
        <f t="shared" ca="1" si="18"/>
        <v/>
      </c>
      <c r="F66" s="142" t="str">
        <f t="shared" ca="1" si="19"/>
        <v/>
      </c>
      <c r="G66" s="142"/>
      <c r="H66" s="131" t="str">
        <f t="shared" ca="1" si="20"/>
        <v/>
      </c>
      <c r="I66" s="143" t="str">
        <f t="shared" ca="1" si="24"/>
        <v/>
      </c>
      <c r="J66" s="143"/>
      <c r="K66" s="92" t="str">
        <f t="shared" si="21"/>
        <v/>
      </c>
      <c r="L66" s="93" t="str">
        <f t="shared" ca="1" si="26"/>
        <v/>
      </c>
      <c r="M66" s="93" t="str">
        <f t="shared" ca="1" si="3"/>
        <v/>
      </c>
      <c r="N66" s="94" t="str">
        <f t="shared" ca="1" si="4"/>
        <v/>
      </c>
      <c r="O66" s="90" t="str">
        <f t="shared" ca="1" si="5"/>
        <v/>
      </c>
      <c r="P66" s="144" t="str">
        <f t="shared" si="6"/>
        <v/>
      </c>
      <c r="Q66" s="144"/>
      <c r="R66" s="142" t="str">
        <f t="shared" ca="1" si="7"/>
        <v/>
      </c>
      <c r="S66" s="142"/>
      <c r="T66" s="142" t="str">
        <f t="shared" si="8"/>
        <v/>
      </c>
      <c r="U66" s="142"/>
      <c r="V66" s="92" t="str">
        <f t="shared" si="9"/>
        <v/>
      </c>
      <c r="W66" s="130" t="str">
        <f t="shared" ca="1" si="25"/>
        <v/>
      </c>
      <c r="X66" s="96" t="str">
        <f t="shared" si="22"/>
        <v/>
      </c>
      <c r="Y66" s="92" t="str">
        <f t="shared" si="10"/>
        <v/>
      </c>
      <c r="Z66" s="101" t="str">
        <f t="shared" ca="1" si="11"/>
        <v/>
      </c>
      <c r="AB66" s="5"/>
      <c r="AD66" s="98">
        <f t="shared" ca="1" si="12"/>
        <v>46893</v>
      </c>
      <c r="AE66" s="3">
        <f t="shared" ca="1" si="13"/>
        <v>53</v>
      </c>
      <c r="AG66" s="87">
        <f t="shared" ca="1" si="23"/>
        <v>0</v>
      </c>
      <c r="AH66" s="87"/>
      <c r="AJ66" s="99">
        <f t="shared" ca="1" si="14"/>
        <v>0</v>
      </c>
      <c r="AN66" s="1" t="str">
        <f t="shared" ca="1" si="15"/>
        <v/>
      </c>
    </row>
    <row r="67" spans="1:40" ht="15" customHeight="1" x14ac:dyDescent="0.25">
      <c r="A67" s="1" t="str">
        <f t="shared" ca="1" si="0"/>
        <v/>
      </c>
      <c r="B67" s="90" t="str">
        <f t="shared" ca="1" si="1"/>
        <v/>
      </c>
      <c r="C67" s="91" t="str">
        <f t="shared" si="16"/>
        <v/>
      </c>
      <c r="D67" s="92" t="str">
        <f t="shared" ca="1" si="17"/>
        <v/>
      </c>
      <c r="E67" s="100" t="str">
        <f t="shared" ca="1" si="18"/>
        <v/>
      </c>
      <c r="F67" s="142" t="str">
        <f t="shared" ca="1" si="19"/>
        <v/>
      </c>
      <c r="G67" s="142"/>
      <c r="H67" s="131" t="str">
        <f t="shared" ca="1" si="20"/>
        <v/>
      </c>
      <c r="I67" s="143" t="str">
        <f t="shared" ca="1" si="24"/>
        <v/>
      </c>
      <c r="J67" s="143"/>
      <c r="K67" s="92" t="str">
        <f t="shared" si="21"/>
        <v/>
      </c>
      <c r="L67" s="93" t="str">
        <f t="shared" ca="1" si="26"/>
        <v/>
      </c>
      <c r="M67" s="93" t="str">
        <f t="shared" ca="1" si="3"/>
        <v/>
      </c>
      <c r="N67" s="94" t="str">
        <f t="shared" ca="1" si="4"/>
        <v/>
      </c>
      <c r="O67" s="90" t="str">
        <f t="shared" ca="1" si="5"/>
        <v/>
      </c>
      <c r="P67" s="144" t="str">
        <f t="shared" si="6"/>
        <v/>
      </c>
      <c r="Q67" s="144"/>
      <c r="R67" s="142" t="str">
        <f t="shared" ca="1" si="7"/>
        <v/>
      </c>
      <c r="S67" s="142"/>
      <c r="T67" s="142" t="str">
        <f t="shared" si="8"/>
        <v/>
      </c>
      <c r="U67" s="142"/>
      <c r="V67" s="92" t="str">
        <f t="shared" si="9"/>
        <v/>
      </c>
      <c r="W67" s="130" t="str">
        <f t="shared" ca="1" si="25"/>
        <v/>
      </c>
      <c r="X67" s="96" t="str">
        <f t="shared" si="22"/>
        <v/>
      </c>
      <c r="Y67" s="92" t="str">
        <f t="shared" si="10"/>
        <v/>
      </c>
      <c r="Z67" s="101" t="str">
        <f t="shared" ca="1" si="11"/>
        <v/>
      </c>
      <c r="AB67" s="5"/>
      <c r="AD67" s="98">
        <f t="shared" ca="1" si="12"/>
        <v>46924</v>
      </c>
      <c r="AE67" s="3">
        <f t="shared" ca="1" si="13"/>
        <v>54</v>
      </c>
      <c r="AG67" s="87">
        <f t="shared" ca="1" si="23"/>
        <v>0</v>
      </c>
      <c r="AH67" s="87"/>
      <c r="AJ67" s="99">
        <f t="shared" ca="1" si="14"/>
        <v>0</v>
      </c>
      <c r="AN67" s="1" t="str">
        <f t="shared" ca="1" si="15"/>
        <v/>
      </c>
    </row>
    <row r="68" spans="1:40" ht="15" customHeight="1" x14ac:dyDescent="0.25">
      <c r="A68" s="1" t="str">
        <f t="shared" ca="1" si="0"/>
        <v/>
      </c>
      <c r="B68" s="90" t="str">
        <f t="shared" ca="1" si="1"/>
        <v/>
      </c>
      <c r="C68" s="91" t="str">
        <f t="shared" si="16"/>
        <v/>
      </c>
      <c r="D68" s="92" t="str">
        <f t="shared" ca="1" si="17"/>
        <v/>
      </c>
      <c r="E68" s="100" t="str">
        <f t="shared" ca="1" si="18"/>
        <v/>
      </c>
      <c r="F68" s="142" t="str">
        <f t="shared" ca="1" si="19"/>
        <v/>
      </c>
      <c r="G68" s="142"/>
      <c r="H68" s="131" t="str">
        <f t="shared" ca="1" si="20"/>
        <v/>
      </c>
      <c r="I68" s="143" t="str">
        <f t="shared" ca="1" si="24"/>
        <v/>
      </c>
      <c r="J68" s="143"/>
      <c r="K68" s="92" t="str">
        <f t="shared" si="21"/>
        <v/>
      </c>
      <c r="L68" s="93" t="str">
        <f t="shared" ca="1" si="26"/>
        <v/>
      </c>
      <c r="M68" s="93" t="str">
        <f t="shared" ca="1" si="3"/>
        <v/>
      </c>
      <c r="N68" s="94" t="str">
        <f t="shared" ca="1" si="4"/>
        <v/>
      </c>
      <c r="O68" s="90" t="str">
        <f t="shared" ca="1" si="5"/>
        <v/>
      </c>
      <c r="P68" s="144" t="str">
        <f t="shared" si="6"/>
        <v/>
      </c>
      <c r="Q68" s="144"/>
      <c r="R68" s="142" t="str">
        <f t="shared" ca="1" si="7"/>
        <v/>
      </c>
      <c r="S68" s="142"/>
      <c r="T68" s="142" t="str">
        <f t="shared" si="8"/>
        <v/>
      </c>
      <c r="U68" s="142"/>
      <c r="V68" s="92" t="str">
        <f t="shared" si="9"/>
        <v/>
      </c>
      <c r="W68" s="130" t="str">
        <f t="shared" ca="1" si="25"/>
        <v/>
      </c>
      <c r="X68" s="96" t="str">
        <f t="shared" si="22"/>
        <v/>
      </c>
      <c r="Y68" s="92" t="str">
        <f t="shared" si="10"/>
        <v/>
      </c>
      <c r="Z68" s="101" t="str">
        <f t="shared" ca="1" si="11"/>
        <v/>
      </c>
      <c r="AB68" s="5"/>
      <c r="AD68" s="98">
        <f t="shared" ca="1" si="12"/>
        <v>46954</v>
      </c>
      <c r="AE68" s="3">
        <f t="shared" ca="1" si="13"/>
        <v>55</v>
      </c>
      <c r="AG68" s="87">
        <f t="shared" ca="1" si="23"/>
        <v>0</v>
      </c>
      <c r="AH68" s="87"/>
      <c r="AJ68" s="99">
        <f t="shared" ca="1" si="14"/>
        <v>0</v>
      </c>
      <c r="AN68" s="1" t="str">
        <f t="shared" ca="1" si="15"/>
        <v/>
      </c>
    </row>
    <row r="69" spans="1:40" ht="15" customHeight="1" x14ac:dyDescent="0.25">
      <c r="A69" s="1" t="str">
        <f t="shared" ca="1" si="0"/>
        <v/>
      </c>
      <c r="B69" s="90" t="str">
        <f t="shared" ca="1" si="1"/>
        <v/>
      </c>
      <c r="C69" s="91" t="str">
        <f t="shared" si="16"/>
        <v/>
      </c>
      <c r="D69" s="92" t="str">
        <f t="shared" ca="1" si="17"/>
        <v/>
      </c>
      <c r="E69" s="100" t="str">
        <f t="shared" ca="1" si="18"/>
        <v/>
      </c>
      <c r="F69" s="142" t="str">
        <f t="shared" ca="1" si="19"/>
        <v/>
      </c>
      <c r="G69" s="142"/>
      <c r="H69" s="131" t="str">
        <f t="shared" ca="1" si="20"/>
        <v/>
      </c>
      <c r="I69" s="143" t="str">
        <f t="shared" ca="1" si="24"/>
        <v/>
      </c>
      <c r="J69" s="143"/>
      <c r="K69" s="92" t="str">
        <f t="shared" si="21"/>
        <v/>
      </c>
      <c r="L69" s="93" t="str">
        <f t="shared" ca="1" si="26"/>
        <v/>
      </c>
      <c r="M69" s="93" t="str">
        <f t="shared" ca="1" si="3"/>
        <v/>
      </c>
      <c r="N69" s="94" t="str">
        <f t="shared" ca="1" si="4"/>
        <v/>
      </c>
      <c r="O69" s="90" t="str">
        <f t="shared" ca="1" si="5"/>
        <v/>
      </c>
      <c r="P69" s="144" t="str">
        <f t="shared" si="6"/>
        <v/>
      </c>
      <c r="Q69" s="144"/>
      <c r="R69" s="142" t="str">
        <f t="shared" ca="1" si="7"/>
        <v/>
      </c>
      <c r="S69" s="142"/>
      <c r="T69" s="142" t="str">
        <f t="shared" si="8"/>
        <v/>
      </c>
      <c r="U69" s="142"/>
      <c r="V69" s="92" t="str">
        <f t="shared" si="9"/>
        <v/>
      </c>
      <c r="W69" s="130" t="str">
        <f t="shared" ca="1" si="25"/>
        <v/>
      </c>
      <c r="X69" s="96" t="str">
        <f t="shared" si="22"/>
        <v/>
      </c>
      <c r="Y69" s="92" t="str">
        <f t="shared" si="10"/>
        <v/>
      </c>
      <c r="Z69" s="101" t="str">
        <f t="shared" ca="1" si="11"/>
        <v/>
      </c>
      <c r="AB69" s="5"/>
      <c r="AD69" s="98">
        <f t="shared" ca="1" si="12"/>
        <v>46985</v>
      </c>
      <c r="AE69" s="3">
        <f t="shared" ca="1" si="13"/>
        <v>56</v>
      </c>
      <c r="AG69" s="87">
        <f t="shared" ca="1" si="23"/>
        <v>0</v>
      </c>
      <c r="AH69" s="87"/>
      <c r="AJ69" s="99">
        <f t="shared" ca="1" si="14"/>
        <v>0</v>
      </c>
      <c r="AN69" s="1" t="str">
        <f t="shared" ca="1" si="15"/>
        <v/>
      </c>
    </row>
    <row r="70" spans="1:40" ht="15" customHeight="1" x14ac:dyDescent="0.25">
      <c r="A70" s="1" t="str">
        <f t="shared" ca="1" si="0"/>
        <v/>
      </c>
      <c r="B70" s="90" t="str">
        <f t="shared" ca="1" si="1"/>
        <v/>
      </c>
      <c r="C70" s="91" t="str">
        <f t="shared" si="16"/>
        <v/>
      </c>
      <c r="D70" s="92" t="str">
        <f t="shared" ca="1" si="17"/>
        <v/>
      </c>
      <c r="E70" s="100" t="str">
        <f t="shared" ca="1" si="18"/>
        <v/>
      </c>
      <c r="F70" s="142" t="str">
        <f t="shared" ca="1" si="19"/>
        <v/>
      </c>
      <c r="G70" s="142"/>
      <c r="H70" s="131" t="str">
        <f t="shared" ca="1" si="20"/>
        <v/>
      </c>
      <c r="I70" s="143" t="str">
        <f t="shared" ca="1" si="24"/>
        <v/>
      </c>
      <c r="J70" s="143"/>
      <c r="K70" s="92" t="str">
        <f t="shared" si="21"/>
        <v/>
      </c>
      <c r="L70" s="93" t="str">
        <f t="shared" ca="1" si="26"/>
        <v/>
      </c>
      <c r="M70" s="93" t="str">
        <f t="shared" ca="1" si="3"/>
        <v/>
      </c>
      <c r="N70" s="94" t="str">
        <f t="shared" ca="1" si="4"/>
        <v/>
      </c>
      <c r="O70" s="90" t="str">
        <f t="shared" ca="1" si="5"/>
        <v/>
      </c>
      <c r="P70" s="144" t="str">
        <f t="shared" si="6"/>
        <v/>
      </c>
      <c r="Q70" s="144"/>
      <c r="R70" s="142" t="str">
        <f t="shared" ca="1" si="7"/>
        <v/>
      </c>
      <c r="S70" s="142"/>
      <c r="T70" s="142" t="str">
        <f t="shared" si="8"/>
        <v/>
      </c>
      <c r="U70" s="142"/>
      <c r="V70" s="92" t="str">
        <f t="shared" si="9"/>
        <v/>
      </c>
      <c r="W70" s="130" t="str">
        <f t="shared" ca="1" si="25"/>
        <v/>
      </c>
      <c r="X70" s="96" t="str">
        <f t="shared" si="22"/>
        <v/>
      </c>
      <c r="Y70" s="92" t="str">
        <f t="shared" si="10"/>
        <v/>
      </c>
      <c r="Z70" s="101" t="str">
        <f t="shared" ca="1" si="11"/>
        <v/>
      </c>
      <c r="AB70" s="5"/>
      <c r="AD70" s="98">
        <f t="shared" ca="1" si="12"/>
        <v>47016</v>
      </c>
      <c r="AE70" s="3">
        <f t="shared" ca="1" si="13"/>
        <v>57</v>
      </c>
      <c r="AG70" s="87">
        <f t="shared" ca="1" si="23"/>
        <v>0</v>
      </c>
      <c r="AH70" s="87"/>
      <c r="AJ70" s="99">
        <f t="shared" ca="1" si="14"/>
        <v>0</v>
      </c>
      <c r="AN70" s="1" t="str">
        <f t="shared" ca="1" si="15"/>
        <v/>
      </c>
    </row>
    <row r="71" spans="1:40" ht="15" customHeight="1" x14ac:dyDescent="0.25">
      <c r="A71" s="1" t="str">
        <f t="shared" ca="1" si="0"/>
        <v/>
      </c>
      <c r="B71" s="90" t="str">
        <f t="shared" ca="1" si="1"/>
        <v/>
      </c>
      <c r="C71" s="91" t="str">
        <f t="shared" si="16"/>
        <v/>
      </c>
      <c r="D71" s="92" t="str">
        <f t="shared" ca="1" si="17"/>
        <v/>
      </c>
      <c r="E71" s="100" t="str">
        <f t="shared" ca="1" si="18"/>
        <v/>
      </c>
      <c r="F71" s="142" t="str">
        <f t="shared" ca="1" si="19"/>
        <v/>
      </c>
      <c r="G71" s="142"/>
      <c r="H71" s="131" t="str">
        <f t="shared" ca="1" si="20"/>
        <v/>
      </c>
      <c r="I71" s="143" t="str">
        <f t="shared" ca="1" si="24"/>
        <v/>
      </c>
      <c r="J71" s="143"/>
      <c r="K71" s="92" t="str">
        <f t="shared" si="21"/>
        <v/>
      </c>
      <c r="L71" s="93" t="str">
        <f t="shared" ca="1" si="26"/>
        <v/>
      </c>
      <c r="M71" s="93" t="str">
        <f t="shared" ca="1" si="3"/>
        <v/>
      </c>
      <c r="N71" s="94" t="str">
        <f t="shared" ca="1" si="4"/>
        <v/>
      </c>
      <c r="O71" s="90" t="str">
        <f t="shared" ca="1" si="5"/>
        <v/>
      </c>
      <c r="P71" s="144" t="str">
        <f t="shared" si="6"/>
        <v/>
      </c>
      <c r="Q71" s="144"/>
      <c r="R71" s="142" t="str">
        <f t="shared" ca="1" si="7"/>
        <v/>
      </c>
      <c r="S71" s="142"/>
      <c r="T71" s="142" t="str">
        <f t="shared" si="8"/>
        <v/>
      </c>
      <c r="U71" s="142"/>
      <c r="V71" s="92" t="str">
        <f t="shared" si="9"/>
        <v/>
      </c>
      <c r="W71" s="130" t="str">
        <f t="shared" ca="1" si="25"/>
        <v/>
      </c>
      <c r="X71" s="96" t="str">
        <f t="shared" si="22"/>
        <v/>
      </c>
      <c r="Y71" s="92" t="str">
        <f t="shared" si="10"/>
        <v/>
      </c>
      <c r="Z71" s="101" t="str">
        <f t="shared" ca="1" si="11"/>
        <v/>
      </c>
      <c r="AB71" s="5"/>
      <c r="AD71" s="98">
        <f t="shared" ca="1" si="12"/>
        <v>47046</v>
      </c>
      <c r="AE71" s="3">
        <f t="shared" ca="1" si="13"/>
        <v>58</v>
      </c>
      <c r="AG71" s="87">
        <f t="shared" ca="1" si="23"/>
        <v>0</v>
      </c>
      <c r="AH71" s="87"/>
      <c r="AJ71" s="99">
        <f t="shared" ca="1" si="14"/>
        <v>0</v>
      </c>
      <c r="AN71" s="1" t="str">
        <f t="shared" ca="1" si="15"/>
        <v/>
      </c>
    </row>
    <row r="72" spans="1:40" ht="15" customHeight="1" x14ac:dyDescent="0.25">
      <c r="A72" s="1" t="str">
        <f t="shared" ca="1" si="0"/>
        <v/>
      </c>
      <c r="B72" s="90" t="str">
        <f t="shared" ca="1" si="1"/>
        <v/>
      </c>
      <c r="C72" s="91" t="str">
        <f t="shared" si="16"/>
        <v/>
      </c>
      <c r="D72" s="92" t="str">
        <f t="shared" ca="1" si="17"/>
        <v/>
      </c>
      <c r="E72" s="100" t="str">
        <f t="shared" ca="1" si="18"/>
        <v/>
      </c>
      <c r="F72" s="142" t="str">
        <f t="shared" ca="1" si="19"/>
        <v/>
      </c>
      <c r="G72" s="142"/>
      <c r="H72" s="131" t="str">
        <f t="shared" ca="1" si="20"/>
        <v/>
      </c>
      <c r="I72" s="143" t="str">
        <f t="shared" ca="1" si="24"/>
        <v/>
      </c>
      <c r="J72" s="143"/>
      <c r="K72" s="92" t="str">
        <f t="shared" si="21"/>
        <v/>
      </c>
      <c r="L72" s="93" t="str">
        <f t="shared" ca="1" si="26"/>
        <v/>
      </c>
      <c r="M72" s="93" t="str">
        <f t="shared" ca="1" si="3"/>
        <v/>
      </c>
      <c r="N72" s="94" t="str">
        <f t="shared" ca="1" si="4"/>
        <v/>
      </c>
      <c r="O72" s="90" t="str">
        <f t="shared" ca="1" si="5"/>
        <v/>
      </c>
      <c r="P72" s="144" t="str">
        <f t="shared" si="6"/>
        <v/>
      </c>
      <c r="Q72" s="144"/>
      <c r="R72" s="142" t="str">
        <f t="shared" ca="1" si="7"/>
        <v/>
      </c>
      <c r="S72" s="142"/>
      <c r="T72" s="142" t="str">
        <f t="shared" si="8"/>
        <v/>
      </c>
      <c r="U72" s="142"/>
      <c r="V72" s="92" t="str">
        <f t="shared" si="9"/>
        <v/>
      </c>
      <c r="W72" s="130" t="str">
        <f t="shared" ca="1" si="25"/>
        <v/>
      </c>
      <c r="X72" s="96" t="str">
        <f t="shared" si="22"/>
        <v/>
      </c>
      <c r="Y72" s="92" t="str">
        <f t="shared" si="10"/>
        <v/>
      </c>
      <c r="Z72" s="101" t="str">
        <f t="shared" ca="1" si="11"/>
        <v/>
      </c>
      <c r="AB72" s="5"/>
      <c r="AD72" s="98">
        <f t="shared" ca="1" si="12"/>
        <v>47077</v>
      </c>
      <c r="AE72" s="3">
        <f t="shared" ca="1" si="13"/>
        <v>59</v>
      </c>
      <c r="AG72" s="87">
        <f t="shared" ca="1" si="23"/>
        <v>0</v>
      </c>
      <c r="AH72" s="87"/>
      <c r="AJ72" s="99">
        <f t="shared" ca="1" si="14"/>
        <v>0</v>
      </c>
      <c r="AN72" s="1" t="str">
        <f t="shared" ca="1" si="15"/>
        <v/>
      </c>
    </row>
    <row r="73" spans="1:40" ht="15" customHeight="1" x14ac:dyDescent="0.25">
      <c r="A73" s="1" t="str">
        <f t="shared" ca="1" si="0"/>
        <v/>
      </c>
      <c r="B73" s="90" t="str">
        <f t="shared" ca="1" si="1"/>
        <v/>
      </c>
      <c r="C73" s="91" t="str">
        <f t="shared" si="16"/>
        <v/>
      </c>
      <c r="D73" s="92" t="str">
        <f t="shared" ca="1" si="17"/>
        <v/>
      </c>
      <c r="E73" s="100" t="str">
        <f t="shared" ca="1" si="18"/>
        <v/>
      </c>
      <c r="F73" s="142" t="str">
        <f t="shared" ca="1" si="19"/>
        <v/>
      </c>
      <c r="G73" s="142"/>
      <c r="H73" s="131" t="str">
        <f t="shared" ca="1" si="20"/>
        <v/>
      </c>
      <c r="I73" s="143" t="str">
        <f t="shared" ca="1" si="24"/>
        <v/>
      </c>
      <c r="J73" s="143"/>
      <c r="K73" s="92" t="str">
        <f t="shared" si="21"/>
        <v/>
      </c>
      <c r="L73" s="93" t="str">
        <f t="shared" ca="1" si="26"/>
        <v/>
      </c>
      <c r="M73" s="93" t="str">
        <f t="shared" ca="1" si="3"/>
        <v/>
      </c>
      <c r="N73" s="94" t="str">
        <f t="shared" ca="1" si="4"/>
        <v/>
      </c>
      <c r="O73" s="90" t="str">
        <f t="shared" ca="1" si="5"/>
        <v/>
      </c>
      <c r="P73" s="144" t="str">
        <f t="shared" si="6"/>
        <v/>
      </c>
      <c r="Q73" s="144"/>
      <c r="R73" s="142" t="str">
        <f t="shared" ca="1" si="7"/>
        <v/>
      </c>
      <c r="S73" s="142"/>
      <c r="T73" s="142" t="str">
        <f t="shared" si="8"/>
        <v/>
      </c>
      <c r="U73" s="142"/>
      <c r="V73" s="92" t="str">
        <f t="shared" si="9"/>
        <v/>
      </c>
      <c r="W73" s="130" t="str">
        <f t="shared" ca="1" si="25"/>
        <v/>
      </c>
      <c r="X73" s="96" t="str">
        <f t="shared" si="22"/>
        <v/>
      </c>
      <c r="Y73" s="92" t="str">
        <f t="shared" si="10"/>
        <v/>
      </c>
      <c r="Z73" s="101" t="str">
        <f t="shared" ca="1" si="11"/>
        <v/>
      </c>
      <c r="AB73" s="5"/>
      <c r="AD73" s="98">
        <f t="shared" ca="1" si="12"/>
        <v>47107</v>
      </c>
      <c r="AE73" s="3">
        <f t="shared" ca="1" si="13"/>
        <v>60</v>
      </c>
      <c r="AG73" s="87">
        <f t="shared" ca="1" si="23"/>
        <v>0</v>
      </c>
      <c r="AH73" s="87"/>
      <c r="AJ73" s="99">
        <f t="shared" ca="1" si="14"/>
        <v>0</v>
      </c>
      <c r="AN73" s="1" t="str">
        <f t="shared" ca="1" si="15"/>
        <v/>
      </c>
    </row>
    <row r="74" spans="1:40" ht="15" customHeight="1" x14ac:dyDescent="0.25">
      <c r="A74" s="1" t="str">
        <f t="shared" ca="1" si="0"/>
        <v/>
      </c>
      <c r="B74" s="90" t="str">
        <f t="shared" ca="1" si="1"/>
        <v/>
      </c>
      <c r="C74" s="91" t="str">
        <f t="shared" si="16"/>
        <v/>
      </c>
      <c r="D74" s="92" t="str">
        <f t="shared" ca="1" si="17"/>
        <v/>
      </c>
      <c r="E74" s="100" t="str">
        <f t="shared" ca="1" si="18"/>
        <v/>
      </c>
      <c r="F74" s="142" t="str">
        <f t="shared" ca="1" si="19"/>
        <v/>
      </c>
      <c r="G74" s="142"/>
      <c r="H74" s="131" t="str">
        <f t="shared" ca="1" si="20"/>
        <v/>
      </c>
      <c r="I74" s="143" t="str">
        <f t="shared" ca="1" si="24"/>
        <v/>
      </c>
      <c r="J74" s="143"/>
      <c r="K74" s="92" t="str">
        <f t="shared" si="21"/>
        <v/>
      </c>
      <c r="L74" s="93" t="str">
        <f t="shared" ca="1" si="26"/>
        <v/>
      </c>
      <c r="M74" s="93" t="str">
        <f t="shared" ca="1" si="3"/>
        <v/>
      </c>
      <c r="N74" s="94" t="str">
        <f t="shared" ca="1" si="4"/>
        <v/>
      </c>
      <c r="O74" s="90" t="str">
        <f t="shared" ca="1" si="5"/>
        <v/>
      </c>
      <c r="P74" s="144" t="str">
        <f t="shared" si="6"/>
        <v/>
      </c>
      <c r="Q74" s="144"/>
      <c r="R74" s="142" t="str">
        <f t="shared" ca="1" si="7"/>
        <v/>
      </c>
      <c r="S74" s="142"/>
      <c r="T74" s="142" t="str">
        <f t="shared" si="8"/>
        <v/>
      </c>
      <c r="U74" s="142"/>
      <c r="V74" s="92" t="str">
        <f t="shared" si="9"/>
        <v/>
      </c>
      <c r="W74" s="130" t="str">
        <f t="shared" ca="1" si="25"/>
        <v/>
      </c>
      <c r="X74" s="96" t="str">
        <f t="shared" si="22"/>
        <v/>
      </c>
      <c r="Y74" s="92" t="str">
        <f t="shared" si="10"/>
        <v/>
      </c>
      <c r="Z74" s="101" t="str">
        <f t="shared" ca="1" si="11"/>
        <v/>
      </c>
      <c r="AB74" s="5"/>
      <c r="AD74" s="98">
        <f t="shared" ca="1" si="12"/>
        <v>47138</v>
      </c>
      <c r="AE74" s="3">
        <f t="shared" ca="1" si="13"/>
        <v>61</v>
      </c>
      <c r="AG74" s="87">
        <f t="shared" ca="1" si="23"/>
        <v>0</v>
      </c>
      <c r="AH74" s="87"/>
      <c r="AJ74" s="99">
        <f t="shared" ca="1" si="14"/>
        <v>0</v>
      </c>
      <c r="AN74" s="1" t="str">
        <f t="shared" ca="1" si="15"/>
        <v/>
      </c>
    </row>
    <row r="75" spans="1:40" ht="15" customHeight="1" x14ac:dyDescent="0.25">
      <c r="A75" s="1" t="str">
        <f t="shared" ca="1" si="0"/>
        <v/>
      </c>
      <c r="B75" s="90" t="str">
        <f t="shared" ca="1" si="1"/>
        <v/>
      </c>
      <c r="C75" s="91" t="str">
        <f t="shared" si="16"/>
        <v/>
      </c>
      <c r="D75" s="92" t="str">
        <f t="shared" ca="1" si="17"/>
        <v/>
      </c>
      <c r="E75" s="100" t="str">
        <f t="shared" ca="1" si="18"/>
        <v/>
      </c>
      <c r="F75" s="142" t="str">
        <f t="shared" ca="1" si="19"/>
        <v/>
      </c>
      <c r="G75" s="142"/>
      <c r="H75" s="131" t="str">
        <f t="shared" ca="1" si="20"/>
        <v/>
      </c>
      <c r="I75" s="143" t="str">
        <f t="shared" ca="1" si="24"/>
        <v/>
      </c>
      <c r="J75" s="143"/>
      <c r="K75" s="92" t="str">
        <f t="shared" si="21"/>
        <v/>
      </c>
      <c r="L75" s="93" t="str">
        <f t="shared" ca="1" si="26"/>
        <v/>
      </c>
      <c r="M75" s="93" t="str">
        <f t="shared" ca="1" si="3"/>
        <v/>
      </c>
      <c r="N75" s="94" t="str">
        <f t="shared" ca="1" si="4"/>
        <v/>
      </c>
      <c r="O75" s="90" t="str">
        <f t="shared" ca="1" si="5"/>
        <v/>
      </c>
      <c r="P75" s="144" t="str">
        <f t="shared" si="6"/>
        <v/>
      </c>
      <c r="Q75" s="144"/>
      <c r="R75" s="142" t="str">
        <f t="shared" ca="1" si="7"/>
        <v/>
      </c>
      <c r="S75" s="142"/>
      <c r="T75" s="142" t="str">
        <f t="shared" si="8"/>
        <v/>
      </c>
      <c r="U75" s="142"/>
      <c r="V75" s="92" t="str">
        <f t="shared" si="9"/>
        <v/>
      </c>
      <c r="W75" s="130" t="str">
        <f t="shared" ca="1" si="25"/>
        <v/>
      </c>
      <c r="X75" s="96" t="str">
        <f t="shared" si="22"/>
        <v/>
      </c>
      <c r="Y75" s="92" t="str">
        <f t="shared" si="10"/>
        <v/>
      </c>
      <c r="Z75" s="101" t="str">
        <f t="shared" ca="1" si="11"/>
        <v/>
      </c>
      <c r="AB75" s="5"/>
      <c r="AD75" s="98">
        <f t="shared" ca="1" si="12"/>
        <v>47169</v>
      </c>
      <c r="AE75" s="3">
        <f t="shared" ca="1" si="13"/>
        <v>62</v>
      </c>
      <c r="AG75" s="87">
        <f t="shared" ca="1" si="23"/>
        <v>0</v>
      </c>
      <c r="AH75" s="87"/>
      <c r="AJ75" s="99">
        <f t="shared" ca="1" si="14"/>
        <v>0</v>
      </c>
      <c r="AN75" s="1" t="str">
        <f t="shared" ca="1" si="15"/>
        <v/>
      </c>
    </row>
    <row r="76" spans="1:40" ht="15" customHeight="1" x14ac:dyDescent="0.25">
      <c r="A76" s="1" t="str">
        <f t="shared" ca="1" si="0"/>
        <v/>
      </c>
      <c r="B76" s="90" t="str">
        <f t="shared" ca="1" si="1"/>
        <v/>
      </c>
      <c r="C76" s="91" t="str">
        <f t="shared" si="16"/>
        <v/>
      </c>
      <c r="D76" s="92" t="str">
        <f t="shared" ca="1" si="17"/>
        <v/>
      </c>
      <c r="E76" s="100" t="str">
        <f t="shared" ca="1" si="18"/>
        <v/>
      </c>
      <c r="F76" s="142" t="str">
        <f t="shared" ca="1" si="19"/>
        <v/>
      </c>
      <c r="G76" s="142"/>
      <c r="H76" s="131" t="str">
        <f t="shared" ca="1" si="20"/>
        <v/>
      </c>
      <c r="I76" s="143" t="str">
        <f t="shared" ca="1" si="24"/>
        <v/>
      </c>
      <c r="J76" s="143"/>
      <c r="K76" s="92" t="str">
        <f t="shared" si="21"/>
        <v/>
      </c>
      <c r="L76" s="93" t="str">
        <f t="shared" ca="1" si="26"/>
        <v/>
      </c>
      <c r="M76" s="93" t="str">
        <f t="shared" ca="1" si="3"/>
        <v/>
      </c>
      <c r="N76" s="94" t="str">
        <f t="shared" ca="1" si="4"/>
        <v/>
      </c>
      <c r="O76" s="90" t="str">
        <f t="shared" ca="1" si="5"/>
        <v/>
      </c>
      <c r="P76" s="144" t="str">
        <f t="shared" si="6"/>
        <v/>
      </c>
      <c r="Q76" s="144"/>
      <c r="R76" s="142" t="str">
        <f t="shared" ca="1" si="7"/>
        <v/>
      </c>
      <c r="S76" s="142"/>
      <c r="T76" s="142" t="str">
        <f t="shared" si="8"/>
        <v/>
      </c>
      <c r="U76" s="142"/>
      <c r="V76" s="92" t="str">
        <f t="shared" si="9"/>
        <v/>
      </c>
      <c r="W76" s="130" t="str">
        <f t="shared" ca="1" si="25"/>
        <v/>
      </c>
      <c r="X76" s="96" t="str">
        <f t="shared" si="22"/>
        <v/>
      </c>
      <c r="Y76" s="92" t="str">
        <f t="shared" si="10"/>
        <v/>
      </c>
      <c r="Z76" s="101" t="str">
        <f t="shared" ca="1" si="11"/>
        <v/>
      </c>
      <c r="AB76" s="5"/>
      <c r="AD76" s="98">
        <f t="shared" ca="1" si="12"/>
        <v>47197</v>
      </c>
      <c r="AE76" s="3">
        <f t="shared" ca="1" si="13"/>
        <v>63</v>
      </c>
      <c r="AG76" s="87">
        <f t="shared" ca="1" si="23"/>
        <v>0</v>
      </c>
      <c r="AH76" s="87"/>
      <c r="AJ76" s="99">
        <f t="shared" ca="1" si="14"/>
        <v>0</v>
      </c>
      <c r="AN76" s="1" t="str">
        <f t="shared" ca="1" si="15"/>
        <v/>
      </c>
    </row>
    <row r="77" spans="1:40" ht="15" customHeight="1" x14ac:dyDescent="0.25">
      <c r="A77" s="1" t="str">
        <f t="shared" ca="1" si="0"/>
        <v/>
      </c>
      <c r="B77" s="90" t="str">
        <f t="shared" ca="1" si="1"/>
        <v/>
      </c>
      <c r="C77" s="91" t="str">
        <f t="shared" si="16"/>
        <v/>
      </c>
      <c r="D77" s="92" t="str">
        <f t="shared" ca="1" si="17"/>
        <v/>
      </c>
      <c r="E77" s="100" t="str">
        <f t="shared" ca="1" si="18"/>
        <v/>
      </c>
      <c r="F77" s="142" t="str">
        <f t="shared" ca="1" si="19"/>
        <v/>
      </c>
      <c r="G77" s="142"/>
      <c r="H77" s="131" t="str">
        <f t="shared" ca="1" si="20"/>
        <v/>
      </c>
      <c r="I77" s="143" t="str">
        <f t="shared" ca="1" si="24"/>
        <v/>
      </c>
      <c r="J77" s="143"/>
      <c r="K77" s="92" t="str">
        <f t="shared" si="21"/>
        <v/>
      </c>
      <c r="L77" s="93" t="str">
        <f t="shared" ca="1" si="26"/>
        <v/>
      </c>
      <c r="M77" s="93" t="str">
        <f t="shared" ca="1" si="3"/>
        <v/>
      </c>
      <c r="N77" s="94" t="str">
        <f t="shared" ca="1" si="4"/>
        <v/>
      </c>
      <c r="O77" s="90" t="str">
        <f t="shared" ca="1" si="5"/>
        <v/>
      </c>
      <c r="P77" s="144" t="str">
        <f t="shared" si="6"/>
        <v/>
      </c>
      <c r="Q77" s="144"/>
      <c r="R77" s="142" t="str">
        <f t="shared" ca="1" si="7"/>
        <v/>
      </c>
      <c r="S77" s="142"/>
      <c r="T77" s="142" t="str">
        <f t="shared" si="8"/>
        <v/>
      </c>
      <c r="U77" s="142"/>
      <c r="V77" s="92" t="str">
        <f t="shared" si="9"/>
        <v/>
      </c>
      <c r="W77" s="130" t="str">
        <f t="shared" ca="1" si="25"/>
        <v/>
      </c>
      <c r="X77" s="96" t="str">
        <f t="shared" si="22"/>
        <v/>
      </c>
      <c r="Y77" s="92" t="str">
        <f t="shared" si="10"/>
        <v/>
      </c>
      <c r="Z77" s="101" t="str">
        <f t="shared" ca="1" si="11"/>
        <v/>
      </c>
      <c r="AB77" s="5"/>
      <c r="AD77" s="98">
        <f t="shared" ca="1" si="12"/>
        <v>47228</v>
      </c>
      <c r="AE77" s="3">
        <f ca="1">AE76+1</f>
        <v>64</v>
      </c>
      <c r="AG77" s="87">
        <f t="shared" ca="1" si="23"/>
        <v>0</v>
      </c>
      <c r="AH77" s="87"/>
      <c r="AJ77" s="99">
        <f t="shared" ca="1" si="14"/>
        <v>0</v>
      </c>
      <c r="AN77" s="1" t="str">
        <f t="shared" ca="1" si="15"/>
        <v/>
      </c>
    </row>
    <row r="78" spans="1:40" ht="15" customHeight="1" x14ac:dyDescent="0.25">
      <c r="A78" s="1" t="str">
        <f t="shared" ca="1" si="0"/>
        <v/>
      </c>
      <c r="B78" s="90" t="str">
        <f t="shared" ca="1" si="1"/>
        <v/>
      </c>
      <c r="C78" s="91" t="str">
        <f t="shared" si="16"/>
        <v/>
      </c>
      <c r="D78" s="92" t="str">
        <f t="shared" ca="1" si="17"/>
        <v/>
      </c>
      <c r="E78" s="100" t="str">
        <f t="shared" ca="1" si="18"/>
        <v/>
      </c>
      <c r="F78" s="142" t="str">
        <f t="shared" ca="1" si="19"/>
        <v/>
      </c>
      <c r="G78" s="142"/>
      <c r="H78" s="131" t="str">
        <f t="shared" ca="1" si="20"/>
        <v/>
      </c>
      <c r="I78" s="143" t="str">
        <f t="shared" ca="1" si="24"/>
        <v/>
      </c>
      <c r="J78" s="143"/>
      <c r="K78" s="92" t="str">
        <f t="shared" si="21"/>
        <v/>
      </c>
      <c r="L78" s="93" t="str">
        <f t="shared" ca="1" si="26"/>
        <v/>
      </c>
      <c r="M78" s="93" t="str">
        <f t="shared" ca="1" si="3"/>
        <v/>
      </c>
      <c r="N78" s="94" t="str">
        <f t="shared" ca="1" si="4"/>
        <v/>
      </c>
      <c r="O78" s="90" t="str">
        <f t="shared" ca="1" si="5"/>
        <v/>
      </c>
      <c r="P78" s="144" t="str">
        <f t="shared" si="6"/>
        <v/>
      </c>
      <c r="Q78" s="144"/>
      <c r="R78" s="142" t="str">
        <f t="shared" ca="1" si="7"/>
        <v/>
      </c>
      <c r="S78" s="142"/>
      <c r="T78" s="142" t="str">
        <f t="shared" si="8"/>
        <v/>
      </c>
      <c r="U78" s="142"/>
      <c r="V78" s="92" t="str">
        <f t="shared" si="9"/>
        <v/>
      </c>
      <c r="W78" s="130" t="str">
        <f t="shared" ca="1" si="25"/>
        <v/>
      </c>
      <c r="X78" s="96" t="str">
        <f t="shared" si="22"/>
        <v/>
      </c>
      <c r="Y78" s="92" t="str">
        <f t="shared" si="10"/>
        <v/>
      </c>
      <c r="Z78" s="101" t="str">
        <f t="shared" ca="1" si="11"/>
        <v/>
      </c>
      <c r="AB78" s="5"/>
      <c r="AD78" s="98">
        <f t="shared" ca="1" si="12"/>
        <v>47258</v>
      </c>
      <c r="AE78" s="3">
        <f t="shared" ca="1" si="13"/>
        <v>65</v>
      </c>
      <c r="AG78" s="87">
        <f t="shared" ca="1" si="23"/>
        <v>0</v>
      </c>
      <c r="AH78" s="87"/>
      <c r="AJ78" s="99">
        <f t="shared" ca="1" si="14"/>
        <v>0</v>
      </c>
      <c r="AN78" s="1" t="str">
        <f t="shared" ca="1" si="15"/>
        <v/>
      </c>
    </row>
    <row r="79" spans="1:40" ht="15" customHeight="1" x14ac:dyDescent="0.25">
      <c r="A79" s="1" t="str">
        <f t="shared" ca="1" si="0"/>
        <v/>
      </c>
      <c r="B79" s="90" t="str">
        <f t="shared" ca="1" si="1"/>
        <v/>
      </c>
      <c r="C79" s="91" t="str">
        <f t="shared" si="16"/>
        <v/>
      </c>
      <c r="D79" s="92" t="str">
        <f t="shared" ca="1" si="17"/>
        <v/>
      </c>
      <c r="E79" s="100" t="str">
        <f t="shared" ca="1" si="18"/>
        <v/>
      </c>
      <c r="F79" s="142" t="str">
        <f t="shared" ca="1" si="19"/>
        <v/>
      </c>
      <c r="G79" s="142"/>
      <c r="H79" s="131" t="str">
        <f t="shared" ca="1" si="20"/>
        <v/>
      </c>
      <c r="I79" s="143" t="str">
        <f t="shared" ca="1" si="24"/>
        <v/>
      </c>
      <c r="J79" s="143"/>
      <c r="K79" s="92" t="str">
        <f t="shared" si="21"/>
        <v/>
      </c>
      <c r="L79" s="93" t="str">
        <f t="shared" ca="1" si="26"/>
        <v/>
      </c>
      <c r="M79" s="93" t="str">
        <f t="shared" ca="1" si="3"/>
        <v/>
      </c>
      <c r="N79" s="94" t="str">
        <f t="shared" ca="1" si="4"/>
        <v/>
      </c>
      <c r="O79" s="90" t="str">
        <f t="shared" ca="1" si="5"/>
        <v/>
      </c>
      <c r="P79" s="144" t="str">
        <f t="shared" si="6"/>
        <v/>
      </c>
      <c r="Q79" s="144"/>
      <c r="R79" s="142" t="str">
        <f t="shared" ca="1" si="7"/>
        <v/>
      </c>
      <c r="S79" s="142"/>
      <c r="T79" s="142" t="str">
        <f t="shared" si="8"/>
        <v/>
      </c>
      <c r="U79" s="142"/>
      <c r="V79" s="92" t="str">
        <f t="shared" si="9"/>
        <v/>
      </c>
      <c r="W79" s="130" t="str">
        <f t="shared" ca="1" si="25"/>
        <v/>
      </c>
      <c r="X79" s="96" t="str">
        <f t="shared" si="22"/>
        <v/>
      </c>
      <c r="Y79" s="92" t="str">
        <f t="shared" si="10"/>
        <v/>
      </c>
      <c r="Z79" s="101" t="str">
        <f t="shared" ca="1" si="11"/>
        <v/>
      </c>
      <c r="AB79" s="5"/>
      <c r="AD79" s="98">
        <f t="shared" ca="1" si="12"/>
        <v>47289</v>
      </c>
      <c r="AE79" s="3">
        <f t="shared" ca="1" si="13"/>
        <v>66</v>
      </c>
      <c r="AG79" s="87">
        <f t="shared" ca="1" si="23"/>
        <v>0</v>
      </c>
      <c r="AH79" s="87"/>
      <c r="AJ79" s="99">
        <f t="shared" ca="1" si="14"/>
        <v>0</v>
      </c>
      <c r="AN79" s="1" t="str">
        <f t="shared" ca="1" si="15"/>
        <v/>
      </c>
    </row>
    <row r="80" spans="1:40" ht="15" customHeight="1" x14ac:dyDescent="0.25">
      <c r="A80" s="1" t="str">
        <f t="shared" ca="1" si="0"/>
        <v/>
      </c>
      <c r="B80" s="90" t="str">
        <f t="shared" ca="1" si="1"/>
        <v/>
      </c>
      <c r="C80" s="91" t="str">
        <f t="shared" si="16"/>
        <v/>
      </c>
      <c r="D80" s="92" t="str">
        <f t="shared" ca="1" si="17"/>
        <v/>
      </c>
      <c r="E80" s="100" t="str">
        <f t="shared" ca="1" si="18"/>
        <v/>
      </c>
      <c r="F80" s="142" t="str">
        <f t="shared" ca="1" si="19"/>
        <v/>
      </c>
      <c r="G80" s="142"/>
      <c r="H80" s="131" t="str">
        <f t="shared" ca="1" si="20"/>
        <v/>
      </c>
      <c r="I80" s="143" t="str">
        <f t="shared" ca="1" si="24"/>
        <v/>
      </c>
      <c r="J80" s="143"/>
      <c r="K80" s="92" t="str">
        <f t="shared" si="21"/>
        <v/>
      </c>
      <c r="L80" s="93" t="str">
        <f t="shared" ca="1" si="26"/>
        <v/>
      </c>
      <c r="M80" s="93" t="str">
        <f t="shared" ca="1" si="3"/>
        <v/>
      </c>
      <c r="N80" s="94" t="str">
        <f t="shared" ca="1" si="4"/>
        <v/>
      </c>
      <c r="O80" s="90" t="str">
        <f t="shared" ca="1" si="5"/>
        <v/>
      </c>
      <c r="P80" s="144" t="str">
        <f t="shared" si="6"/>
        <v/>
      </c>
      <c r="Q80" s="144"/>
      <c r="R80" s="142" t="str">
        <f t="shared" ca="1" si="7"/>
        <v/>
      </c>
      <c r="S80" s="142"/>
      <c r="T80" s="142" t="str">
        <f t="shared" si="8"/>
        <v/>
      </c>
      <c r="U80" s="142"/>
      <c r="V80" s="92" t="str">
        <f t="shared" si="9"/>
        <v/>
      </c>
      <c r="W80" s="130" t="str">
        <f t="shared" ca="1" si="25"/>
        <v/>
      </c>
      <c r="X80" s="96" t="str">
        <f t="shared" si="22"/>
        <v/>
      </c>
      <c r="Y80" s="92" t="str">
        <f t="shared" si="10"/>
        <v/>
      </c>
      <c r="Z80" s="101" t="str">
        <f t="shared" ca="1" si="11"/>
        <v/>
      </c>
      <c r="AB80" s="5"/>
      <c r="AD80" s="98">
        <f t="shared" ca="1" si="12"/>
        <v>47319</v>
      </c>
      <c r="AE80" s="3">
        <f t="shared" ca="1" si="13"/>
        <v>67</v>
      </c>
      <c r="AG80" s="87">
        <f t="shared" ca="1" si="23"/>
        <v>0</v>
      </c>
      <c r="AH80" s="87"/>
      <c r="AJ80" s="99">
        <f t="shared" ca="1" si="14"/>
        <v>0</v>
      </c>
      <c r="AN80" s="1" t="str">
        <f t="shared" ca="1" si="15"/>
        <v/>
      </c>
    </row>
    <row r="81" spans="1:40" ht="15" customHeight="1" x14ac:dyDescent="0.25">
      <c r="A81" s="1" t="str">
        <f t="shared" ca="1" si="0"/>
        <v/>
      </c>
      <c r="B81" s="90" t="str">
        <f t="shared" ca="1" si="1"/>
        <v/>
      </c>
      <c r="C81" s="91" t="str">
        <f t="shared" si="16"/>
        <v/>
      </c>
      <c r="D81" s="92" t="str">
        <f t="shared" ca="1" si="17"/>
        <v/>
      </c>
      <c r="E81" s="100" t="str">
        <f t="shared" ca="1" si="18"/>
        <v/>
      </c>
      <c r="F81" s="142" t="str">
        <f t="shared" ca="1" si="19"/>
        <v/>
      </c>
      <c r="G81" s="142"/>
      <c r="H81" s="131" t="str">
        <f t="shared" ca="1" si="20"/>
        <v/>
      </c>
      <c r="I81" s="143" t="str">
        <f t="shared" ca="1" si="24"/>
        <v/>
      </c>
      <c r="J81" s="143"/>
      <c r="K81" s="92" t="str">
        <f t="shared" si="21"/>
        <v/>
      </c>
      <c r="L81" s="93" t="str">
        <f t="shared" ca="1" si="26"/>
        <v/>
      </c>
      <c r="M81" s="93" t="str">
        <f t="shared" ca="1" si="3"/>
        <v/>
      </c>
      <c r="N81" s="94" t="str">
        <f t="shared" ca="1" si="4"/>
        <v/>
      </c>
      <c r="O81" s="90" t="str">
        <f t="shared" ca="1" si="5"/>
        <v/>
      </c>
      <c r="P81" s="144" t="str">
        <f t="shared" si="6"/>
        <v/>
      </c>
      <c r="Q81" s="144"/>
      <c r="R81" s="142" t="str">
        <f t="shared" ca="1" si="7"/>
        <v/>
      </c>
      <c r="S81" s="142"/>
      <c r="T81" s="142" t="str">
        <f t="shared" si="8"/>
        <v/>
      </c>
      <c r="U81" s="142"/>
      <c r="V81" s="92" t="str">
        <f t="shared" si="9"/>
        <v/>
      </c>
      <c r="W81" s="130" t="str">
        <f t="shared" ca="1" si="25"/>
        <v/>
      </c>
      <c r="X81" s="96" t="str">
        <f t="shared" si="22"/>
        <v/>
      </c>
      <c r="Y81" s="92" t="str">
        <f t="shared" si="10"/>
        <v/>
      </c>
      <c r="Z81" s="101" t="str">
        <f t="shared" ca="1" si="11"/>
        <v/>
      </c>
      <c r="AB81" s="5"/>
      <c r="AD81" s="98">
        <f t="shared" ca="1" si="12"/>
        <v>47350</v>
      </c>
      <c r="AE81" s="3">
        <f t="shared" ca="1" si="13"/>
        <v>68</v>
      </c>
      <c r="AG81" s="87">
        <f t="shared" ca="1" si="23"/>
        <v>0</v>
      </c>
      <c r="AH81" s="87"/>
      <c r="AJ81" s="99">
        <f t="shared" ca="1" si="14"/>
        <v>0</v>
      </c>
      <c r="AN81" s="1" t="str">
        <f t="shared" ca="1" si="15"/>
        <v/>
      </c>
    </row>
    <row r="82" spans="1:40" ht="15" customHeight="1" x14ac:dyDescent="0.25">
      <c r="A82" s="1" t="str">
        <f t="shared" ca="1" si="0"/>
        <v/>
      </c>
      <c r="B82" s="90" t="str">
        <f t="shared" ca="1" si="1"/>
        <v/>
      </c>
      <c r="C82" s="91" t="str">
        <f t="shared" si="16"/>
        <v/>
      </c>
      <c r="D82" s="92" t="str">
        <f t="shared" ca="1" si="17"/>
        <v/>
      </c>
      <c r="E82" s="100" t="str">
        <f t="shared" ca="1" si="18"/>
        <v/>
      </c>
      <c r="F82" s="142" t="str">
        <f t="shared" ca="1" si="19"/>
        <v/>
      </c>
      <c r="G82" s="142"/>
      <c r="H82" s="131" t="str">
        <f t="shared" ca="1" si="20"/>
        <v/>
      </c>
      <c r="I82" s="143" t="str">
        <f t="shared" ca="1" si="24"/>
        <v/>
      </c>
      <c r="J82" s="143"/>
      <c r="K82" s="92" t="str">
        <f t="shared" si="21"/>
        <v/>
      </c>
      <c r="L82" s="93" t="str">
        <f t="shared" ca="1" si="26"/>
        <v/>
      </c>
      <c r="M82" s="93" t="str">
        <f t="shared" ca="1" si="3"/>
        <v/>
      </c>
      <c r="N82" s="94" t="str">
        <f t="shared" ca="1" si="4"/>
        <v/>
      </c>
      <c r="O82" s="90" t="str">
        <f t="shared" ca="1" si="5"/>
        <v/>
      </c>
      <c r="P82" s="144" t="str">
        <f t="shared" si="6"/>
        <v/>
      </c>
      <c r="Q82" s="144"/>
      <c r="R82" s="142" t="str">
        <f t="shared" ca="1" si="7"/>
        <v/>
      </c>
      <c r="S82" s="142"/>
      <c r="T82" s="142" t="str">
        <f t="shared" si="8"/>
        <v/>
      </c>
      <c r="U82" s="142"/>
      <c r="V82" s="92" t="str">
        <f t="shared" si="9"/>
        <v/>
      </c>
      <c r="W82" s="130" t="str">
        <f t="shared" ca="1" si="25"/>
        <v/>
      </c>
      <c r="X82" s="96" t="str">
        <f t="shared" si="22"/>
        <v/>
      </c>
      <c r="Y82" s="92" t="str">
        <f t="shared" si="10"/>
        <v/>
      </c>
      <c r="Z82" s="101" t="str">
        <f t="shared" ca="1" si="11"/>
        <v/>
      </c>
      <c r="AB82" s="5"/>
      <c r="AD82" s="98">
        <f t="shared" ca="1" si="12"/>
        <v>47381</v>
      </c>
      <c r="AE82" s="3">
        <f t="shared" ca="1" si="13"/>
        <v>69</v>
      </c>
      <c r="AG82" s="87">
        <f t="shared" ca="1" si="23"/>
        <v>0</v>
      </c>
      <c r="AH82" s="87"/>
      <c r="AJ82" s="99">
        <f t="shared" ca="1" si="14"/>
        <v>0</v>
      </c>
      <c r="AN82" s="1" t="str">
        <f t="shared" ca="1" si="15"/>
        <v/>
      </c>
    </row>
    <row r="83" spans="1:40" ht="15" customHeight="1" x14ac:dyDescent="0.25">
      <c r="A83" s="1" t="str">
        <f t="shared" ca="1" si="0"/>
        <v/>
      </c>
      <c r="B83" s="90" t="str">
        <f t="shared" ca="1" si="1"/>
        <v/>
      </c>
      <c r="C83" s="91" t="str">
        <f t="shared" si="16"/>
        <v/>
      </c>
      <c r="D83" s="92" t="str">
        <f t="shared" ca="1" si="17"/>
        <v/>
      </c>
      <c r="E83" s="100" t="str">
        <f t="shared" ca="1" si="18"/>
        <v/>
      </c>
      <c r="F83" s="142" t="str">
        <f t="shared" ca="1" si="19"/>
        <v/>
      </c>
      <c r="G83" s="142"/>
      <c r="H83" s="131" t="str">
        <f t="shared" ca="1" si="20"/>
        <v/>
      </c>
      <c r="I83" s="143" t="str">
        <f t="shared" ca="1" si="24"/>
        <v/>
      </c>
      <c r="J83" s="143"/>
      <c r="K83" s="92" t="str">
        <f t="shared" si="21"/>
        <v/>
      </c>
      <c r="L83" s="93" t="str">
        <f t="shared" ca="1" si="26"/>
        <v/>
      </c>
      <c r="M83" s="93" t="str">
        <f t="shared" ca="1" si="3"/>
        <v/>
      </c>
      <c r="N83" s="94" t="str">
        <f t="shared" ca="1" si="4"/>
        <v/>
      </c>
      <c r="O83" s="90" t="str">
        <f t="shared" ca="1" si="5"/>
        <v/>
      </c>
      <c r="P83" s="144" t="str">
        <f t="shared" si="6"/>
        <v/>
      </c>
      <c r="Q83" s="144"/>
      <c r="R83" s="142" t="str">
        <f t="shared" ca="1" si="7"/>
        <v/>
      </c>
      <c r="S83" s="142"/>
      <c r="T83" s="142" t="str">
        <f t="shared" si="8"/>
        <v/>
      </c>
      <c r="U83" s="142"/>
      <c r="V83" s="92" t="str">
        <f t="shared" si="9"/>
        <v/>
      </c>
      <c r="W83" s="130" t="str">
        <f t="shared" ca="1" si="25"/>
        <v/>
      </c>
      <c r="X83" s="96" t="str">
        <f t="shared" si="22"/>
        <v/>
      </c>
      <c r="Y83" s="92" t="str">
        <f t="shared" si="10"/>
        <v/>
      </c>
      <c r="Z83" s="101" t="str">
        <f t="shared" ca="1" si="11"/>
        <v/>
      </c>
      <c r="AB83" s="5"/>
      <c r="AD83" s="98">
        <f t="shared" ca="1" si="12"/>
        <v>47411</v>
      </c>
      <c r="AE83" s="3">
        <f t="shared" ca="1" si="13"/>
        <v>70</v>
      </c>
      <c r="AG83" s="87">
        <f t="shared" ca="1" si="23"/>
        <v>0</v>
      </c>
      <c r="AH83" s="87"/>
      <c r="AJ83" s="99">
        <f t="shared" ca="1" si="14"/>
        <v>0</v>
      </c>
      <c r="AN83" s="1" t="str">
        <f t="shared" ca="1" si="15"/>
        <v/>
      </c>
    </row>
    <row r="84" spans="1:40" ht="15" customHeight="1" x14ac:dyDescent="0.25">
      <c r="A84" s="1" t="str">
        <f t="shared" ca="1" si="0"/>
        <v/>
      </c>
      <c r="B84" s="90" t="str">
        <f t="shared" ca="1" si="1"/>
        <v/>
      </c>
      <c r="C84" s="91" t="str">
        <f t="shared" si="16"/>
        <v/>
      </c>
      <c r="D84" s="92" t="str">
        <f t="shared" ca="1" si="17"/>
        <v/>
      </c>
      <c r="E84" s="100" t="str">
        <f t="shared" ca="1" si="18"/>
        <v/>
      </c>
      <c r="F84" s="142" t="str">
        <f t="shared" ca="1" si="19"/>
        <v/>
      </c>
      <c r="G84" s="142"/>
      <c r="H84" s="131" t="str">
        <f t="shared" ca="1" si="20"/>
        <v/>
      </c>
      <c r="I84" s="143" t="str">
        <f t="shared" ca="1" si="24"/>
        <v/>
      </c>
      <c r="J84" s="143"/>
      <c r="K84" s="92" t="str">
        <f t="shared" si="21"/>
        <v/>
      </c>
      <c r="L84" s="93" t="str">
        <f t="shared" ca="1" si="26"/>
        <v/>
      </c>
      <c r="M84" s="93" t="str">
        <f t="shared" ca="1" si="3"/>
        <v/>
      </c>
      <c r="N84" s="94" t="str">
        <f t="shared" ca="1" si="4"/>
        <v/>
      </c>
      <c r="O84" s="90" t="str">
        <f t="shared" ca="1" si="5"/>
        <v/>
      </c>
      <c r="P84" s="144" t="str">
        <f t="shared" si="6"/>
        <v/>
      </c>
      <c r="Q84" s="144"/>
      <c r="R84" s="142" t="str">
        <f t="shared" ca="1" si="7"/>
        <v/>
      </c>
      <c r="S84" s="142"/>
      <c r="T84" s="142" t="str">
        <f t="shared" si="8"/>
        <v/>
      </c>
      <c r="U84" s="142"/>
      <c r="V84" s="92" t="str">
        <f t="shared" si="9"/>
        <v/>
      </c>
      <c r="W84" s="130" t="str">
        <f t="shared" ca="1" si="25"/>
        <v/>
      </c>
      <c r="X84" s="96" t="str">
        <f t="shared" si="22"/>
        <v/>
      </c>
      <c r="Y84" s="92" t="str">
        <f t="shared" si="10"/>
        <v/>
      </c>
      <c r="Z84" s="101" t="str">
        <f t="shared" ca="1" si="11"/>
        <v/>
      </c>
      <c r="AB84" s="5"/>
      <c r="AD84" s="98">
        <f t="shared" ca="1" si="12"/>
        <v>47442</v>
      </c>
      <c r="AE84" s="3">
        <f t="shared" ca="1" si="13"/>
        <v>71</v>
      </c>
      <c r="AG84" s="87">
        <f t="shared" ca="1" si="23"/>
        <v>0</v>
      </c>
      <c r="AH84" s="87"/>
      <c r="AJ84" s="99">
        <f t="shared" ca="1" si="14"/>
        <v>0</v>
      </c>
      <c r="AN84" s="1" t="str">
        <f t="shared" ca="1" si="15"/>
        <v/>
      </c>
    </row>
    <row r="85" spans="1:40" ht="15" customHeight="1" x14ac:dyDescent="0.25">
      <c r="A85" s="1" t="str">
        <f t="shared" ca="1" si="0"/>
        <v/>
      </c>
      <c r="B85" s="90" t="str">
        <f t="shared" ca="1" si="1"/>
        <v/>
      </c>
      <c r="C85" s="91" t="str">
        <f t="shared" si="16"/>
        <v/>
      </c>
      <c r="D85" s="92" t="str">
        <f t="shared" ca="1" si="17"/>
        <v/>
      </c>
      <c r="E85" s="100" t="str">
        <f t="shared" ca="1" si="18"/>
        <v/>
      </c>
      <c r="F85" s="142" t="str">
        <f t="shared" ca="1" si="19"/>
        <v/>
      </c>
      <c r="G85" s="142"/>
      <c r="H85" s="131" t="str">
        <f t="shared" ca="1" si="20"/>
        <v/>
      </c>
      <c r="I85" s="143" t="str">
        <f t="shared" ca="1" si="24"/>
        <v/>
      </c>
      <c r="J85" s="143"/>
      <c r="K85" s="92" t="str">
        <f t="shared" si="21"/>
        <v/>
      </c>
      <c r="L85" s="93" t="str">
        <f t="shared" ca="1" si="26"/>
        <v/>
      </c>
      <c r="M85" s="93" t="str">
        <f t="shared" ca="1" si="3"/>
        <v/>
      </c>
      <c r="N85" s="94" t="str">
        <f t="shared" ca="1" si="4"/>
        <v/>
      </c>
      <c r="O85" s="90" t="str">
        <f t="shared" ca="1" si="5"/>
        <v/>
      </c>
      <c r="P85" s="144" t="str">
        <f t="shared" si="6"/>
        <v/>
      </c>
      <c r="Q85" s="144"/>
      <c r="R85" s="142" t="str">
        <f t="shared" ca="1" si="7"/>
        <v/>
      </c>
      <c r="S85" s="142"/>
      <c r="T85" s="142" t="str">
        <f t="shared" si="8"/>
        <v/>
      </c>
      <c r="U85" s="142"/>
      <c r="V85" s="92" t="str">
        <f t="shared" si="9"/>
        <v/>
      </c>
      <c r="W85" s="130" t="str">
        <f t="shared" ca="1" si="25"/>
        <v/>
      </c>
      <c r="X85" s="96" t="str">
        <f t="shared" si="22"/>
        <v/>
      </c>
      <c r="Y85" s="92" t="str">
        <f t="shared" si="10"/>
        <v/>
      </c>
      <c r="Z85" s="101" t="str">
        <f t="shared" ca="1" si="11"/>
        <v/>
      </c>
      <c r="AB85" s="5"/>
      <c r="AD85" s="98">
        <f t="shared" ca="1" si="12"/>
        <v>47472</v>
      </c>
      <c r="AE85" s="3">
        <f t="shared" ca="1" si="13"/>
        <v>72</v>
      </c>
      <c r="AG85" s="87">
        <f t="shared" ca="1" si="23"/>
        <v>0</v>
      </c>
      <c r="AH85" s="87"/>
      <c r="AJ85" s="99">
        <f t="shared" ca="1" si="14"/>
        <v>0</v>
      </c>
      <c r="AN85" s="1" t="str">
        <f t="shared" ca="1" si="15"/>
        <v/>
      </c>
    </row>
    <row r="86" spans="1:40" ht="15" customHeight="1" x14ac:dyDescent="0.25">
      <c r="A86" s="1" t="str">
        <f t="shared" ca="1" si="0"/>
        <v/>
      </c>
      <c r="B86" s="90" t="str">
        <f t="shared" ca="1" si="1"/>
        <v/>
      </c>
      <c r="C86" s="91" t="str">
        <f t="shared" si="16"/>
        <v/>
      </c>
      <c r="D86" s="92" t="str">
        <f t="shared" ca="1" si="17"/>
        <v/>
      </c>
      <c r="E86" s="100" t="str">
        <f t="shared" ca="1" si="18"/>
        <v/>
      </c>
      <c r="F86" s="142" t="str">
        <f t="shared" ca="1" si="19"/>
        <v/>
      </c>
      <c r="G86" s="142"/>
      <c r="H86" s="131" t="str">
        <f t="shared" ca="1" si="20"/>
        <v/>
      </c>
      <c r="I86" s="143" t="str">
        <f t="shared" ca="1" si="24"/>
        <v/>
      </c>
      <c r="J86" s="143"/>
      <c r="K86" s="92" t="str">
        <f t="shared" si="21"/>
        <v/>
      </c>
      <c r="L86" s="93" t="str">
        <f t="shared" ca="1" si="26"/>
        <v/>
      </c>
      <c r="M86" s="93" t="str">
        <f t="shared" ca="1" si="3"/>
        <v/>
      </c>
      <c r="N86" s="94" t="str">
        <f t="shared" ca="1" si="4"/>
        <v/>
      </c>
      <c r="O86" s="90" t="str">
        <f t="shared" ca="1" si="5"/>
        <v/>
      </c>
      <c r="P86" s="144" t="str">
        <f t="shared" si="6"/>
        <v/>
      </c>
      <c r="Q86" s="144"/>
      <c r="R86" s="142" t="str">
        <f t="shared" ca="1" si="7"/>
        <v/>
      </c>
      <c r="S86" s="142"/>
      <c r="T86" s="142" t="str">
        <f t="shared" si="8"/>
        <v/>
      </c>
      <c r="U86" s="142"/>
      <c r="V86" s="92" t="str">
        <f t="shared" si="9"/>
        <v/>
      </c>
      <c r="W86" s="130" t="str">
        <f t="shared" ca="1" si="25"/>
        <v/>
      </c>
      <c r="X86" s="96" t="str">
        <f t="shared" si="22"/>
        <v/>
      </c>
      <c r="Y86" s="92" t="str">
        <f t="shared" si="10"/>
        <v/>
      </c>
      <c r="Z86" s="101" t="str">
        <f t="shared" ca="1" si="11"/>
        <v/>
      </c>
      <c r="AB86" s="5"/>
      <c r="AD86" s="98">
        <f t="shared" ca="1" si="12"/>
        <v>47503</v>
      </c>
      <c r="AE86" s="3">
        <f t="shared" ca="1" si="13"/>
        <v>73</v>
      </c>
      <c r="AG86" s="87">
        <f t="shared" ca="1" si="23"/>
        <v>0</v>
      </c>
      <c r="AH86" s="87"/>
      <c r="AJ86" s="99">
        <f t="shared" ca="1" si="14"/>
        <v>0</v>
      </c>
      <c r="AN86" s="1" t="str">
        <f t="shared" ca="1" si="15"/>
        <v/>
      </c>
    </row>
    <row r="87" spans="1:40" ht="15" customHeight="1" x14ac:dyDescent="0.25">
      <c r="A87" s="1" t="str">
        <f t="shared" ca="1" si="0"/>
        <v/>
      </c>
      <c r="B87" s="90" t="str">
        <f t="shared" ca="1" si="1"/>
        <v/>
      </c>
      <c r="C87" s="91" t="str">
        <f t="shared" si="16"/>
        <v/>
      </c>
      <c r="D87" s="92" t="str">
        <f t="shared" ca="1" si="17"/>
        <v/>
      </c>
      <c r="E87" s="100" t="str">
        <f t="shared" ca="1" si="18"/>
        <v/>
      </c>
      <c r="F87" s="142" t="str">
        <f t="shared" ca="1" si="19"/>
        <v/>
      </c>
      <c r="G87" s="142"/>
      <c r="H87" s="131" t="str">
        <f t="shared" ca="1" si="20"/>
        <v/>
      </c>
      <c r="I87" s="143" t="str">
        <f t="shared" ca="1" si="24"/>
        <v/>
      </c>
      <c r="J87" s="143"/>
      <c r="K87" s="92" t="str">
        <f t="shared" si="21"/>
        <v/>
      </c>
      <c r="L87" s="93" t="str">
        <f t="shared" ca="1" si="26"/>
        <v/>
      </c>
      <c r="M87" s="93" t="str">
        <f t="shared" ca="1" si="3"/>
        <v/>
      </c>
      <c r="N87" s="94" t="str">
        <f t="shared" ca="1" si="4"/>
        <v/>
      </c>
      <c r="O87" s="90" t="str">
        <f t="shared" ca="1" si="5"/>
        <v/>
      </c>
      <c r="P87" s="144" t="str">
        <f t="shared" si="6"/>
        <v/>
      </c>
      <c r="Q87" s="144"/>
      <c r="R87" s="142" t="str">
        <f t="shared" ca="1" si="7"/>
        <v/>
      </c>
      <c r="S87" s="142"/>
      <c r="T87" s="142" t="str">
        <f t="shared" si="8"/>
        <v/>
      </c>
      <c r="U87" s="142"/>
      <c r="V87" s="92" t="str">
        <f t="shared" si="9"/>
        <v/>
      </c>
      <c r="W87" s="130" t="str">
        <f t="shared" ca="1" si="25"/>
        <v/>
      </c>
      <c r="X87" s="96" t="str">
        <f t="shared" si="22"/>
        <v/>
      </c>
      <c r="Y87" s="92" t="str">
        <f t="shared" si="10"/>
        <v/>
      </c>
      <c r="Z87" s="101" t="str">
        <f t="shared" ca="1" si="11"/>
        <v/>
      </c>
      <c r="AB87" s="5"/>
      <c r="AD87" s="98">
        <f t="shared" ca="1" si="12"/>
        <v>47534</v>
      </c>
      <c r="AE87" s="3">
        <f t="shared" ca="1" si="13"/>
        <v>74</v>
      </c>
      <c r="AG87" s="87">
        <f t="shared" ca="1" si="23"/>
        <v>0</v>
      </c>
      <c r="AH87" s="87"/>
      <c r="AJ87" s="99">
        <f t="shared" ca="1" si="14"/>
        <v>0</v>
      </c>
      <c r="AN87" s="1" t="str">
        <f t="shared" ca="1" si="15"/>
        <v/>
      </c>
    </row>
    <row r="88" spans="1:40" ht="15" customHeight="1" x14ac:dyDescent="0.25">
      <c r="A88" s="1" t="str">
        <f t="shared" ref="A88:A94" ca="1" si="27">B88</f>
        <v/>
      </c>
      <c r="B88" s="90" t="str">
        <f t="shared" ref="B88:B94" ca="1" si="28">IF(L88="","",IF($R$3="","",IF($R$3=0,"",IF($R$7="","",B87+1))))</f>
        <v/>
      </c>
      <c r="C88" s="91" t="str">
        <f t="shared" si="16"/>
        <v/>
      </c>
      <c r="D88" s="92" t="str">
        <f t="shared" ca="1" si="17"/>
        <v/>
      </c>
      <c r="E88" s="100" t="str">
        <f t="shared" ca="1" si="18"/>
        <v/>
      </c>
      <c r="F88" s="142" t="str">
        <f t="shared" ca="1" si="19"/>
        <v/>
      </c>
      <c r="G88" s="142"/>
      <c r="H88" s="131" t="str">
        <f t="shared" ca="1" si="20"/>
        <v/>
      </c>
      <c r="I88" s="143" t="str">
        <f t="shared" ca="1" si="24"/>
        <v/>
      </c>
      <c r="J88" s="143"/>
      <c r="K88" s="92" t="str">
        <f t="shared" si="21"/>
        <v/>
      </c>
      <c r="L88" s="93" t="str">
        <f t="shared" ca="1" si="26"/>
        <v/>
      </c>
      <c r="M88" s="93" t="str">
        <f t="shared" ref="M88:M94" ca="1" si="29">IF(L88=1,1,"")</f>
        <v/>
      </c>
      <c r="N88" s="94" t="str">
        <f t="shared" ref="N88:N94" ca="1" si="30">O88</f>
        <v/>
      </c>
      <c r="O88" s="90" t="str">
        <f t="shared" ref="O88:O94" ca="1" si="31">IF(Z88="","",IF($R$3="","",IF($R$3=0,"",IF($R$7="","",O87+1))))</f>
        <v/>
      </c>
      <c r="P88" s="144" t="str">
        <f t="shared" ref="P88:P94" si="32">IF($R$3="","",IF($R$7="","",IF(Z88=1,(R88+T88),IF(Z88="","",P87))))</f>
        <v/>
      </c>
      <c r="Q88" s="144"/>
      <c r="R88" s="142" t="str">
        <f t="shared" ref="R88:R94" ca="1" si="33">IF(Z88="","",IF($R$3="","",IF($R$3=0,"",IF($R$7="","",ROUNDDOWN(($P$9*Y87),2)))))</f>
        <v/>
      </c>
      <c r="S88" s="142"/>
      <c r="T88" s="142" t="str">
        <f t="shared" ref="T88:T94" si="34">IF($R$3="","",IF($R$3=0,"",IF($R$7="","",IF(Z88=1,Y87,IF(Z88="","",(P88-R88))))))</f>
        <v/>
      </c>
      <c r="U88" s="142"/>
      <c r="V88" s="92" t="str">
        <f t="shared" ref="V88:V94" si="35">IF(T88="","",R88+T88)</f>
        <v/>
      </c>
      <c r="W88" s="130" t="str">
        <f t="shared" ca="1" si="25"/>
        <v/>
      </c>
      <c r="X88" s="96" t="str">
        <f t="shared" si="22"/>
        <v/>
      </c>
      <c r="Y88" s="92" t="str">
        <f t="shared" ref="Y88:Y94" si="36">IF($R$3="","",IF($R$3=0,"",IF($R$7="","",IF(Z88=1,0,IF(Z88="","",IF(Z88=1,"",(Y87-T88)))))))</f>
        <v/>
      </c>
      <c r="Z88" s="101" t="str">
        <f t="shared" ref="Z88:Z94" ca="1" si="37">IF(Z87=0,"",IF(Z87=1,"",IF(Z87="","",Z87-1)))</f>
        <v/>
      </c>
      <c r="AB88" s="5"/>
      <c r="AD88" s="98">
        <f t="shared" ref="AD88:AD94" ca="1" si="38">DATE($AF$19,AE88,$AD$19)</f>
        <v>47562</v>
      </c>
      <c r="AE88" s="3">
        <f t="shared" ref="AE88:AE94" ca="1" si="39">AE87+1</f>
        <v>75</v>
      </c>
      <c r="AG88" s="87">
        <f t="shared" ca="1" si="23"/>
        <v>0</v>
      </c>
      <c r="AH88" s="87"/>
      <c r="AJ88" s="99">
        <f t="shared" ref="AJ88:AJ94" ca="1" si="40">IF(Z88="",0,X88)</f>
        <v>0</v>
      </c>
      <c r="AN88" s="1" t="str">
        <f t="shared" ref="AN88:AN94" ca="1" si="41">O88</f>
        <v/>
      </c>
    </row>
    <row r="89" spans="1:40" ht="15" customHeight="1" x14ac:dyDescent="0.25">
      <c r="A89" s="1" t="str">
        <f t="shared" ca="1" si="27"/>
        <v/>
      </c>
      <c r="B89" s="90" t="str">
        <f t="shared" ca="1" si="28"/>
        <v/>
      </c>
      <c r="C89" s="91" t="str">
        <f t="shared" ref="C89:C94" si="42">IF($R$3="","",IF($R$3=0,"",(IF($R$7="","",IF(L88="","",IF(L89=1,(K88+D89),IF(L88=1,"",(D89+E89))))))))</f>
        <v/>
      </c>
      <c r="D89" s="92" t="str">
        <f t="shared" ref="D89:D94" ca="1" si="43">IF(L88="","",IF(L88=1,"",IF($R$3="","",IF($R$3=0,"",IF($R$7="","",(ROUNDDOWN((($P$9)*K88),2)))))))</f>
        <v/>
      </c>
      <c r="E89" s="100" t="str">
        <f t="shared" ref="E89:E94" ca="1" si="44">IF(L89="","",IF(L89=1,K88,E88))</f>
        <v/>
      </c>
      <c r="F89" s="142" t="str">
        <f t="shared" ref="F89:F94" ca="1" si="45">IF(E89="","",D89+E89)</f>
        <v/>
      </c>
      <c r="G89" s="142"/>
      <c r="H89" s="131" t="str">
        <f t="shared" ref="H89:H94" ca="1" si="46">IF($H$23="","",IF(OR(K88=0,K88=""),"",IF((($AR$17*K88)-TRUNC($AR$17*K88,2))&gt;=0.005,ROUNDUP($AR$17*K88,2),ROUNDDOWN($AR$17*K88,2))))</f>
        <v/>
      </c>
      <c r="I89" s="143" t="str">
        <f t="shared" ca="1" si="24"/>
        <v/>
      </c>
      <c r="J89" s="143"/>
      <c r="K89" s="92" t="str">
        <f t="shared" ref="K89:K94" si="47">IF($R$3="","",IF($R$3=0,"",IF($R$7="","",IF(L89=1,0,IF(L88=1,"",IF(L88="","",TRUNC((K88-E89),2)))))))</f>
        <v/>
      </c>
      <c r="L89" s="93" t="str">
        <f t="shared" ca="1" si="26"/>
        <v/>
      </c>
      <c r="M89" s="93" t="str">
        <f t="shared" ca="1" si="29"/>
        <v/>
      </c>
      <c r="N89" s="94" t="str">
        <f t="shared" ca="1" si="30"/>
        <v/>
      </c>
      <c r="O89" s="90" t="str">
        <f t="shared" ca="1" si="31"/>
        <v/>
      </c>
      <c r="P89" s="144" t="str">
        <f t="shared" si="32"/>
        <v/>
      </c>
      <c r="Q89" s="144"/>
      <c r="R89" s="142" t="str">
        <f t="shared" ca="1" si="33"/>
        <v/>
      </c>
      <c r="S89" s="142"/>
      <c r="T89" s="142" t="str">
        <f t="shared" si="34"/>
        <v/>
      </c>
      <c r="U89" s="142"/>
      <c r="V89" s="92" t="str">
        <f t="shared" si="35"/>
        <v/>
      </c>
      <c r="W89" s="130" t="str">
        <f t="shared" ca="1" si="25"/>
        <v/>
      </c>
      <c r="X89" s="96" t="str">
        <f t="shared" ref="X89:X94" si="48">IF($R$3="","",IF($R$3=0,"",IF($R$7="","",IF(Z88="","",IF(Z88=1,"",IF(Z88=1,(P89+W89+Y89),(P89+W89)))))))</f>
        <v/>
      </c>
      <c r="Y89" s="92" t="str">
        <f t="shared" si="36"/>
        <v/>
      </c>
      <c r="Z89" s="101" t="str">
        <f t="shared" ca="1" si="37"/>
        <v/>
      </c>
      <c r="AB89" s="5"/>
      <c r="AD89" s="98">
        <f t="shared" ca="1" si="38"/>
        <v>47593</v>
      </c>
      <c r="AE89" s="3">
        <f t="shared" ca="1" si="39"/>
        <v>76</v>
      </c>
      <c r="AG89" s="87">
        <f t="shared" ref="AG89:AG94" ca="1" si="49">IF(L89="",0,I89)</f>
        <v>0</v>
      </c>
      <c r="AH89" s="87"/>
      <c r="AJ89" s="99">
        <f t="shared" ca="1" si="40"/>
        <v>0</v>
      </c>
      <c r="AN89" s="1" t="str">
        <f t="shared" ca="1" si="41"/>
        <v/>
      </c>
    </row>
    <row r="90" spans="1:40" ht="15" customHeight="1" x14ac:dyDescent="0.25">
      <c r="A90" s="1" t="str">
        <f t="shared" ca="1" si="27"/>
        <v/>
      </c>
      <c r="B90" s="90" t="str">
        <f t="shared" ca="1" si="28"/>
        <v/>
      </c>
      <c r="C90" s="91" t="str">
        <f t="shared" si="42"/>
        <v/>
      </c>
      <c r="D90" s="92" t="str">
        <f t="shared" ca="1" si="43"/>
        <v/>
      </c>
      <c r="E90" s="100" t="str">
        <f t="shared" ca="1" si="44"/>
        <v/>
      </c>
      <c r="F90" s="142" t="str">
        <f t="shared" ca="1" si="45"/>
        <v/>
      </c>
      <c r="G90" s="142"/>
      <c r="H90" s="131" t="str">
        <f t="shared" ca="1" si="46"/>
        <v/>
      </c>
      <c r="I90" s="143" t="str">
        <f t="shared" ref="I90:I94" ca="1" si="50">IF(L90="","",IF($R$3="","",IF($R$3=0,"",(C90+H90))))</f>
        <v/>
      </c>
      <c r="J90" s="143"/>
      <c r="K90" s="92" t="str">
        <f t="shared" si="47"/>
        <v/>
      </c>
      <c r="L90" s="93" t="str">
        <f t="shared" ca="1" si="26"/>
        <v/>
      </c>
      <c r="M90" s="93" t="str">
        <f t="shared" ca="1" si="29"/>
        <v/>
      </c>
      <c r="N90" s="94" t="str">
        <f t="shared" ca="1" si="30"/>
        <v/>
      </c>
      <c r="O90" s="90" t="str">
        <f t="shared" ca="1" si="31"/>
        <v/>
      </c>
      <c r="P90" s="144" t="str">
        <f t="shared" si="32"/>
        <v/>
      </c>
      <c r="Q90" s="144"/>
      <c r="R90" s="142" t="str">
        <f t="shared" ca="1" si="33"/>
        <v/>
      </c>
      <c r="S90" s="142"/>
      <c r="T90" s="142" t="str">
        <f t="shared" si="34"/>
        <v/>
      </c>
      <c r="U90" s="142"/>
      <c r="V90" s="92" t="str">
        <f t="shared" si="35"/>
        <v/>
      </c>
      <c r="W90" s="130" t="str">
        <f t="shared" ref="W90:W94" ca="1" si="51">IF($W$23="","",IF(OR(Y89=0,Y89=""),"",IF((($AR$17*Y89)-TRUNC($AR$17*Y89,2))&gt;=0.005,ROUNDUP($AR$17*Y89,2),ROUNDDOWN($AR$17*Y89,2))))</f>
        <v/>
      </c>
      <c r="X90" s="96" t="str">
        <f t="shared" si="48"/>
        <v/>
      </c>
      <c r="Y90" s="92" t="str">
        <f t="shared" si="36"/>
        <v/>
      </c>
      <c r="Z90" s="101" t="str">
        <f t="shared" ca="1" si="37"/>
        <v/>
      </c>
      <c r="AB90" s="5"/>
      <c r="AD90" s="98">
        <f t="shared" ca="1" si="38"/>
        <v>47623</v>
      </c>
      <c r="AE90" s="3">
        <f t="shared" ca="1" si="39"/>
        <v>77</v>
      </c>
      <c r="AG90" s="87">
        <f t="shared" ca="1" si="49"/>
        <v>0</v>
      </c>
      <c r="AH90" s="87"/>
      <c r="AJ90" s="99">
        <f t="shared" ca="1" si="40"/>
        <v>0</v>
      </c>
      <c r="AN90" s="1" t="str">
        <f t="shared" ca="1" si="41"/>
        <v/>
      </c>
    </row>
    <row r="91" spans="1:40" ht="15" customHeight="1" x14ac:dyDescent="0.25">
      <c r="A91" s="1" t="str">
        <f t="shared" ca="1" si="27"/>
        <v/>
      </c>
      <c r="B91" s="90" t="str">
        <f t="shared" ca="1" si="28"/>
        <v/>
      </c>
      <c r="C91" s="91" t="str">
        <f t="shared" si="42"/>
        <v/>
      </c>
      <c r="D91" s="92" t="str">
        <f t="shared" ca="1" si="43"/>
        <v/>
      </c>
      <c r="E91" s="100" t="str">
        <f t="shared" ca="1" si="44"/>
        <v/>
      </c>
      <c r="F91" s="142" t="str">
        <f t="shared" ca="1" si="45"/>
        <v/>
      </c>
      <c r="G91" s="142"/>
      <c r="H91" s="131" t="str">
        <f t="shared" ca="1" si="46"/>
        <v/>
      </c>
      <c r="I91" s="143" t="str">
        <f t="shared" ca="1" si="50"/>
        <v/>
      </c>
      <c r="J91" s="143"/>
      <c r="K91" s="92" t="str">
        <f t="shared" si="47"/>
        <v/>
      </c>
      <c r="L91" s="93" t="str">
        <f t="shared" ca="1" si="26"/>
        <v/>
      </c>
      <c r="M91" s="93" t="str">
        <f t="shared" ca="1" si="29"/>
        <v/>
      </c>
      <c r="N91" s="94" t="str">
        <f t="shared" ca="1" si="30"/>
        <v/>
      </c>
      <c r="O91" s="90" t="str">
        <f t="shared" ca="1" si="31"/>
        <v/>
      </c>
      <c r="P91" s="144" t="str">
        <f t="shared" si="32"/>
        <v/>
      </c>
      <c r="Q91" s="144"/>
      <c r="R91" s="142" t="str">
        <f t="shared" ca="1" si="33"/>
        <v/>
      </c>
      <c r="S91" s="142"/>
      <c r="T91" s="142" t="str">
        <f t="shared" si="34"/>
        <v/>
      </c>
      <c r="U91" s="142"/>
      <c r="V91" s="92" t="str">
        <f t="shared" si="35"/>
        <v/>
      </c>
      <c r="W91" s="130" t="str">
        <f t="shared" ca="1" si="51"/>
        <v/>
      </c>
      <c r="X91" s="96" t="str">
        <f t="shared" si="48"/>
        <v/>
      </c>
      <c r="Y91" s="92" t="str">
        <f t="shared" si="36"/>
        <v/>
      </c>
      <c r="Z91" s="101" t="str">
        <f t="shared" ca="1" si="37"/>
        <v/>
      </c>
      <c r="AB91" s="5"/>
      <c r="AD91" s="98">
        <f t="shared" ca="1" si="38"/>
        <v>47654</v>
      </c>
      <c r="AE91" s="3">
        <f t="shared" ca="1" si="39"/>
        <v>78</v>
      </c>
      <c r="AG91" s="87">
        <f t="shared" ca="1" si="49"/>
        <v>0</v>
      </c>
      <c r="AH91" s="87"/>
      <c r="AJ91" s="99">
        <f t="shared" ca="1" si="40"/>
        <v>0</v>
      </c>
      <c r="AN91" s="1" t="str">
        <f t="shared" ca="1" si="41"/>
        <v/>
      </c>
    </row>
    <row r="92" spans="1:40" ht="15" customHeight="1" x14ac:dyDescent="0.25">
      <c r="A92" s="1" t="str">
        <f t="shared" ca="1" si="27"/>
        <v/>
      </c>
      <c r="B92" s="90" t="str">
        <f t="shared" ca="1" si="28"/>
        <v/>
      </c>
      <c r="C92" s="91" t="str">
        <f t="shared" si="42"/>
        <v/>
      </c>
      <c r="D92" s="92" t="str">
        <f t="shared" ca="1" si="43"/>
        <v/>
      </c>
      <c r="E92" s="100" t="str">
        <f t="shared" ca="1" si="44"/>
        <v/>
      </c>
      <c r="F92" s="142" t="str">
        <f t="shared" ca="1" si="45"/>
        <v/>
      </c>
      <c r="G92" s="142"/>
      <c r="H92" s="131" t="str">
        <f t="shared" ca="1" si="46"/>
        <v/>
      </c>
      <c r="I92" s="143" t="str">
        <f t="shared" ca="1" si="50"/>
        <v/>
      </c>
      <c r="J92" s="143"/>
      <c r="K92" s="92" t="str">
        <f t="shared" si="47"/>
        <v/>
      </c>
      <c r="L92" s="93" t="str">
        <f t="shared" ca="1" si="26"/>
        <v/>
      </c>
      <c r="M92" s="93" t="str">
        <f t="shared" ca="1" si="29"/>
        <v/>
      </c>
      <c r="N92" s="94" t="str">
        <f t="shared" ca="1" si="30"/>
        <v/>
      </c>
      <c r="O92" s="90" t="str">
        <f t="shared" ca="1" si="31"/>
        <v/>
      </c>
      <c r="P92" s="144" t="str">
        <f t="shared" si="32"/>
        <v/>
      </c>
      <c r="Q92" s="144"/>
      <c r="R92" s="142" t="str">
        <f t="shared" ca="1" si="33"/>
        <v/>
      </c>
      <c r="S92" s="142"/>
      <c r="T92" s="142" t="str">
        <f t="shared" si="34"/>
        <v/>
      </c>
      <c r="U92" s="142"/>
      <c r="V92" s="92" t="str">
        <f t="shared" si="35"/>
        <v/>
      </c>
      <c r="W92" s="130" t="str">
        <f t="shared" ca="1" si="51"/>
        <v/>
      </c>
      <c r="X92" s="96" t="str">
        <f t="shared" si="48"/>
        <v/>
      </c>
      <c r="Y92" s="92" t="str">
        <f t="shared" si="36"/>
        <v/>
      </c>
      <c r="Z92" s="101" t="str">
        <f t="shared" ca="1" si="37"/>
        <v/>
      </c>
      <c r="AB92" s="5"/>
      <c r="AD92" s="98">
        <f t="shared" ca="1" si="38"/>
        <v>47684</v>
      </c>
      <c r="AE92" s="3">
        <f t="shared" ca="1" si="39"/>
        <v>79</v>
      </c>
      <c r="AG92" s="87">
        <f t="shared" ca="1" si="49"/>
        <v>0</v>
      </c>
      <c r="AH92" s="87"/>
      <c r="AJ92" s="99">
        <f t="shared" ca="1" si="40"/>
        <v>0</v>
      </c>
      <c r="AN92" s="1" t="str">
        <f t="shared" ca="1" si="41"/>
        <v/>
      </c>
    </row>
    <row r="93" spans="1:40" ht="15" customHeight="1" x14ac:dyDescent="0.25">
      <c r="A93" s="1" t="str">
        <f t="shared" ca="1" si="27"/>
        <v/>
      </c>
      <c r="B93" s="90" t="str">
        <f t="shared" ca="1" si="28"/>
        <v/>
      </c>
      <c r="C93" s="91" t="str">
        <f t="shared" si="42"/>
        <v/>
      </c>
      <c r="D93" s="92" t="str">
        <f t="shared" ca="1" si="43"/>
        <v/>
      </c>
      <c r="E93" s="100" t="str">
        <f t="shared" ca="1" si="44"/>
        <v/>
      </c>
      <c r="F93" s="142" t="str">
        <f t="shared" ca="1" si="45"/>
        <v/>
      </c>
      <c r="G93" s="142"/>
      <c r="H93" s="131" t="str">
        <f t="shared" ca="1" si="46"/>
        <v/>
      </c>
      <c r="I93" s="143" t="str">
        <f t="shared" ca="1" si="50"/>
        <v/>
      </c>
      <c r="J93" s="143"/>
      <c r="K93" s="92" t="str">
        <f t="shared" si="47"/>
        <v/>
      </c>
      <c r="L93" s="93" t="str">
        <f t="shared" ca="1" si="26"/>
        <v/>
      </c>
      <c r="M93" s="93" t="str">
        <f t="shared" ca="1" si="29"/>
        <v/>
      </c>
      <c r="N93" s="94" t="str">
        <f t="shared" ca="1" si="30"/>
        <v/>
      </c>
      <c r="O93" s="90" t="str">
        <f t="shared" ca="1" si="31"/>
        <v/>
      </c>
      <c r="P93" s="144" t="str">
        <f t="shared" si="32"/>
        <v/>
      </c>
      <c r="Q93" s="144"/>
      <c r="R93" s="142" t="str">
        <f t="shared" ca="1" si="33"/>
        <v/>
      </c>
      <c r="S93" s="142"/>
      <c r="T93" s="142" t="str">
        <f t="shared" si="34"/>
        <v/>
      </c>
      <c r="U93" s="142"/>
      <c r="V93" s="92" t="str">
        <f t="shared" si="35"/>
        <v/>
      </c>
      <c r="W93" s="130" t="str">
        <f t="shared" ca="1" si="51"/>
        <v/>
      </c>
      <c r="X93" s="96" t="str">
        <f t="shared" si="48"/>
        <v/>
      </c>
      <c r="Y93" s="92" t="str">
        <f t="shared" si="36"/>
        <v/>
      </c>
      <c r="Z93" s="101" t="str">
        <f t="shared" ca="1" si="37"/>
        <v/>
      </c>
      <c r="AB93" s="5"/>
      <c r="AD93" s="98">
        <f t="shared" ca="1" si="38"/>
        <v>47715</v>
      </c>
      <c r="AE93" s="3">
        <f t="shared" ca="1" si="39"/>
        <v>80</v>
      </c>
      <c r="AG93" s="87">
        <f t="shared" ca="1" si="49"/>
        <v>0</v>
      </c>
      <c r="AH93" s="87"/>
      <c r="AJ93" s="99">
        <f t="shared" ca="1" si="40"/>
        <v>0</v>
      </c>
      <c r="AN93" s="1" t="str">
        <f t="shared" ca="1" si="41"/>
        <v/>
      </c>
    </row>
    <row r="94" spans="1:40" ht="15" customHeight="1" x14ac:dyDescent="0.25">
      <c r="A94" s="1" t="str">
        <f t="shared" ca="1" si="27"/>
        <v/>
      </c>
      <c r="B94" s="90" t="str">
        <f t="shared" ca="1" si="28"/>
        <v/>
      </c>
      <c r="C94" s="91" t="str">
        <f t="shared" si="42"/>
        <v/>
      </c>
      <c r="D94" s="92" t="str">
        <f t="shared" ca="1" si="43"/>
        <v/>
      </c>
      <c r="E94" s="100" t="str">
        <f t="shared" ca="1" si="44"/>
        <v/>
      </c>
      <c r="F94" s="142" t="str">
        <f t="shared" ca="1" si="45"/>
        <v/>
      </c>
      <c r="G94" s="142"/>
      <c r="H94" s="131" t="str">
        <f t="shared" ca="1" si="46"/>
        <v/>
      </c>
      <c r="I94" s="143" t="str">
        <f t="shared" ca="1" si="50"/>
        <v/>
      </c>
      <c r="J94" s="143"/>
      <c r="K94" s="92" t="str">
        <f t="shared" si="47"/>
        <v/>
      </c>
      <c r="L94" s="93" t="str">
        <f t="shared" ca="1" si="26"/>
        <v/>
      </c>
      <c r="M94" s="93" t="str">
        <f t="shared" ca="1" si="29"/>
        <v/>
      </c>
      <c r="N94" s="94" t="str">
        <f t="shared" ca="1" si="30"/>
        <v/>
      </c>
      <c r="O94" s="90" t="str">
        <f t="shared" ca="1" si="31"/>
        <v/>
      </c>
      <c r="P94" s="144" t="str">
        <f t="shared" si="32"/>
        <v/>
      </c>
      <c r="Q94" s="144"/>
      <c r="R94" s="142" t="str">
        <f t="shared" ca="1" si="33"/>
        <v/>
      </c>
      <c r="S94" s="142"/>
      <c r="T94" s="142" t="str">
        <f t="shared" si="34"/>
        <v/>
      </c>
      <c r="U94" s="142"/>
      <c r="V94" s="92" t="str">
        <f t="shared" si="35"/>
        <v/>
      </c>
      <c r="W94" s="130" t="str">
        <f t="shared" ca="1" si="51"/>
        <v/>
      </c>
      <c r="X94" s="96" t="str">
        <f t="shared" si="48"/>
        <v/>
      </c>
      <c r="Y94" s="92" t="str">
        <f t="shared" si="36"/>
        <v/>
      </c>
      <c r="Z94" s="101" t="str">
        <f t="shared" ca="1" si="37"/>
        <v/>
      </c>
      <c r="AB94" s="5"/>
      <c r="AD94" s="98">
        <f t="shared" ca="1" si="38"/>
        <v>47746</v>
      </c>
      <c r="AE94" s="3">
        <f t="shared" ca="1" si="39"/>
        <v>81</v>
      </c>
      <c r="AG94" s="87">
        <f t="shared" ca="1" si="49"/>
        <v>0</v>
      </c>
      <c r="AH94" s="87"/>
      <c r="AJ94" s="99">
        <f t="shared" ca="1" si="40"/>
        <v>0</v>
      </c>
      <c r="AN94" s="1" t="str">
        <f t="shared" ca="1" si="41"/>
        <v/>
      </c>
    </row>
    <row r="95" spans="1:40" ht="15" customHeight="1" x14ac:dyDescent="0.25"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93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"/>
      <c r="AA95" s="1"/>
      <c r="AB95" s="1"/>
      <c r="AC95" s="1"/>
      <c r="AD95" s="1"/>
      <c r="AE95" s="1"/>
      <c r="AF95" s="1"/>
      <c r="AG95" s="103" t="e">
        <f ca="1">XIRR(AG22:AG94,AD22:AD94,0.01)</f>
        <v>#VALUE!</v>
      </c>
      <c r="AH95" s="104"/>
      <c r="AI95" s="15"/>
      <c r="AJ95" s="105" t="e">
        <f ca="1">XIRR(AJ22:AJ94,AD22:AD94,0.01)</f>
        <v>#VALUE!</v>
      </c>
      <c r="AK95" s="126"/>
      <c r="AL95" s="15"/>
      <c r="AM95" s="1"/>
      <c r="AN95" s="1"/>
    </row>
    <row r="96" spans="1:40" ht="15" customHeight="1" x14ac:dyDescent="0.25">
      <c r="B96" s="90"/>
      <c r="C96" s="106"/>
      <c r="D96" s="107"/>
      <c r="E96" s="106"/>
      <c r="F96" s="106"/>
      <c r="G96" s="106"/>
      <c r="H96" s="90"/>
      <c r="I96" s="90"/>
      <c r="J96" s="106"/>
      <c r="K96" s="108"/>
      <c r="L96" s="106"/>
      <c r="M96" s="4"/>
      <c r="N96" s="4"/>
      <c r="O96" s="90"/>
      <c r="P96" s="106"/>
      <c r="Q96" s="106"/>
      <c r="R96" s="108"/>
      <c r="S96" s="106"/>
      <c r="T96" s="106"/>
      <c r="U96" s="106"/>
      <c r="V96" s="106"/>
      <c r="W96" s="106"/>
      <c r="X96" s="109"/>
      <c r="Y96" s="108"/>
      <c r="Z96" s="101"/>
      <c r="AD96" s="2" t="e">
        <f ca="1">CONCATENATE(((TEXT(AG95,"0,0000%"))),AH95," a.a.")</f>
        <v>#VALUE!</v>
      </c>
      <c r="AJ96" s="2" t="e">
        <f ca="1">CONCATENATE(((TEXT(AJ95,"0,0000%"))),AK95," a.a.")</f>
        <v>#VALUE!</v>
      </c>
    </row>
    <row r="97" spans="2:39" ht="15" customHeight="1" x14ac:dyDescent="0.25">
      <c r="B97" s="90"/>
      <c r="C97" s="106"/>
      <c r="D97" s="107"/>
      <c r="E97" s="106"/>
      <c r="F97" s="106"/>
      <c r="G97" s="106"/>
      <c r="H97" s="90"/>
      <c r="I97" s="90"/>
      <c r="J97" s="106"/>
      <c r="K97" s="108"/>
      <c r="L97" s="106"/>
      <c r="M97" s="4"/>
      <c r="N97" s="4"/>
      <c r="O97" s="90"/>
      <c r="P97" s="106"/>
      <c r="Q97" s="106"/>
      <c r="R97" s="108"/>
      <c r="S97" s="106"/>
      <c r="T97" s="106"/>
      <c r="U97" s="106"/>
      <c r="V97" s="106"/>
      <c r="W97" s="106"/>
      <c r="X97" s="109"/>
      <c r="Y97" s="108"/>
      <c r="Z97" s="101"/>
    </row>
    <row r="98" spans="2:39" ht="15" customHeight="1" x14ac:dyDescent="0.25">
      <c r="B98" s="90"/>
      <c r="C98" s="106"/>
      <c r="D98" s="107"/>
      <c r="E98" s="106"/>
      <c r="F98" s="106"/>
      <c r="G98" s="106"/>
      <c r="H98" s="90"/>
      <c r="I98" s="90"/>
      <c r="J98" s="106"/>
      <c r="K98" s="108"/>
      <c r="L98" s="106"/>
      <c r="M98" s="4"/>
      <c r="N98" s="4"/>
      <c r="O98" s="90"/>
      <c r="P98" s="106"/>
      <c r="Q98" s="106"/>
      <c r="R98" s="108"/>
      <c r="S98" s="106"/>
      <c r="T98" s="106"/>
      <c r="U98" s="106"/>
      <c r="V98" s="106"/>
      <c r="W98" s="106"/>
      <c r="X98" s="109"/>
      <c r="Y98" s="108"/>
      <c r="Z98" s="101"/>
      <c r="AM98" s="15"/>
    </row>
    <row r="99" spans="2:39" ht="15" customHeight="1" x14ac:dyDescent="0.25">
      <c r="B99" s="90"/>
      <c r="C99" s="106"/>
      <c r="D99" s="107"/>
      <c r="E99" s="106"/>
      <c r="F99" s="106"/>
      <c r="G99" s="106"/>
      <c r="H99" s="90"/>
      <c r="I99" s="90"/>
      <c r="J99" s="106"/>
      <c r="K99" s="108"/>
      <c r="L99" s="106"/>
      <c r="M99" s="4"/>
      <c r="N99" s="4"/>
      <c r="O99" s="90"/>
      <c r="P99" s="106"/>
      <c r="Q99" s="106"/>
      <c r="R99" s="108"/>
      <c r="S99" s="106"/>
      <c r="T99" s="106"/>
      <c r="U99" s="106"/>
      <c r="V99" s="106"/>
      <c r="W99" s="106"/>
      <c r="X99" s="109"/>
      <c r="Y99" s="108"/>
      <c r="Z99" s="101"/>
      <c r="AC99" s="110"/>
      <c r="AD99" s="111"/>
      <c r="AE99" s="104"/>
      <c r="AF99" s="15"/>
      <c r="AJ99" s="110"/>
      <c r="AK99" s="127"/>
      <c r="AL99" s="104"/>
      <c r="AM99" s="15"/>
    </row>
    <row r="100" spans="2:39" ht="15" customHeight="1" x14ac:dyDescent="0.25">
      <c r="B100" s="90"/>
      <c r="C100" s="106"/>
      <c r="D100" s="107"/>
      <c r="E100" s="106"/>
      <c r="F100" s="106"/>
      <c r="G100" s="106"/>
      <c r="H100" s="90"/>
      <c r="I100" s="90"/>
      <c r="J100" s="106"/>
      <c r="K100" s="108"/>
      <c r="L100" s="106"/>
      <c r="M100" s="4"/>
      <c r="N100" s="4"/>
      <c r="O100" s="90"/>
      <c r="P100" s="106"/>
      <c r="Q100" s="106"/>
      <c r="R100" s="108"/>
      <c r="S100" s="106"/>
      <c r="T100" s="106"/>
      <c r="U100" s="106"/>
      <c r="V100" s="106"/>
      <c r="W100" s="106"/>
      <c r="X100" s="109"/>
      <c r="Y100" s="108"/>
      <c r="Z100" s="101"/>
      <c r="AC100" s="110"/>
      <c r="AD100" s="29" t="e">
        <f ca="1">CONCATENATE("* CUSTO EFETIVO TOTAL ( CET ) = ",  AD96,  " com o Seguro ")</f>
        <v>#VALUE!</v>
      </c>
      <c r="AE100" s="104"/>
      <c r="AF100" s="15"/>
      <c r="AJ100" s="110"/>
      <c r="AK100" s="124" t="e">
        <f ca="1">CONCATENATE("* CUSTO EFETIVO TOTAL ( CET ) = ", AJ96,  " com o Seguro ")</f>
        <v>#VALUE!</v>
      </c>
    </row>
    <row r="101" spans="2:39" ht="15" customHeight="1" x14ac:dyDescent="0.25">
      <c r="B101" s="4"/>
      <c r="C101" s="4"/>
      <c r="D101" s="113"/>
      <c r="E101" s="4"/>
      <c r="F101" s="4"/>
      <c r="G101" s="4"/>
      <c r="H101" s="113"/>
      <c r="I101" s="11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14"/>
      <c r="U101" s="114"/>
      <c r="V101" s="114"/>
      <c r="W101" s="114"/>
      <c r="X101" s="114"/>
      <c r="Y101" s="4"/>
      <c r="AC101" s="110"/>
      <c r="AD101" s="115"/>
      <c r="AE101" s="104"/>
      <c r="AF101" s="112"/>
      <c r="AJ101" s="110"/>
      <c r="AK101" s="127"/>
      <c r="AL101" s="104"/>
      <c r="AM101" s="116"/>
    </row>
    <row r="102" spans="2:39" ht="15" customHeight="1" x14ac:dyDescent="0.25">
      <c r="B102" s="4"/>
      <c r="C102" s="4"/>
      <c r="D102" s="113"/>
      <c r="E102" s="4"/>
      <c r="F102" s="4"/>
      <c r="G102" s="4"/>
      <c r="H102" s="113"/>
      <c r="I102" s="11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14"/>
      <c r="U102" s="114"/>
      <c r="V102" s="114"/>
      <c r="W102" s="114"/>
      <c r="X102" s="114"/>
      <c r="Y102" s="4"/>
      <c r="AC102" s="117"/>
      <c r="AD102" s="2"/>
      <c r="AE102" s="116"/>
      <c r="AF102" s="116"/>
      <c r="AJ102" s="117"/>
      <c r="AL102" s="116"/>
    </row>
    <row r="103" spans="2:39" ht="30" customHeight="1" x14ac:dyDescent="0.25">
      <c r="B103" s="4"/>
      <c r="C103" s="4"/>
      <c r="D103" s="113"/>
      <c r="E103" s="4"/>
      <c r="F103" s="4"/>
      <c r="G103" s="4"/>
      <c r="H103" s="113"/>
      <c r="I103" s="11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14"/>
      <c r="U103" s="114"/>
      <c r="V103" s="114"/>
      <c r="W103" s="114"/>
      <c r="X103" s="114"/>
      <c r="Y103" s="4"/>
      <c r="AC103" s="117"/>
      <c r="AD103" s="116"/>
      <c r="AE103" s="116"/>
      <c r="AF103" s="116"/>
    </row>
    <row r="104" spans="2:39" ht="30" customHeight="1" x14ac:dyDescent="0.25">
      <c r="B104" s="4"/>
      <c r="C104" s="4"/>
      <c r="D104" s="113"/>
      <c r="E104" s="4"/>
      <c r="F104" s="4"/>
      <c r="G104" s="4"/>
      <c r="H104" s="113"/>
      <c r="I104" s="11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14"/>
      <c r="U104" s="114"/>
      <c r="V104" s="114"/>
      <c r="W104" s="114"/>
      <c r="X104" s="114"/>
      <c r="Y104" s="4"/>
      <c r="AC104" s="117"/>
      <c r="AD104" s="116"/>
      <c r="AE104" s="118"/>
      <c r="AF104" s="116"/>
      <c r="AK104" s="128"/>
    </row>
    <row r="105" spans="2:39" ht="30" customHeight="1" x14ac:dyDescent="0.25">
      <c r="B105" s="4"/>
      <c r="C105" s="4"/>
      <c r="D105" s="113"/>
      <c r="E105" s="4"/>
      <c r="F105" s="4"/>
      <c r="G105" s="4"/>
      <c r="H105" s="113"/>
      <c r="I105" s="11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14"/>
      <c r="U105" s="114"/>
      <c r="V105" s="114"/>
      <c r="W105" s="114"/>
      <c r="X105" s="114"/>
      <c r="Y105" s="4"/>
      <c r="AC105" s="117"/>
      <c r="AD105" s="116"/>
      <c r="AE105" s="116"/>
      <c r="AF105" s="116"/>
      <c r="AK105" s="128"/>
    </row>
    <row r="106" spans="2:39" ht="30" customHeight="1" x14ac:dyDescent="0.25">
      <c r="B106" s="4"/>
      <c r="C106" s="4"/>
      <c r="D106" s="113"/>
      <c r="E106" s="4"/>
      <c r="F106" s="4"/>
      <c r="G106" s="4"/>
      <c r="H106" s="113"/>
      <c r="I106" s="11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14"/>
      <c r="U106" s="114"/>
      <c r="V106" s="114"/>
      <c r="W106" s="114"/>
      <c r="X106" s="114"/>
      <c r="Y106" s="4"/>
      <c r="AC106" s="117"/>
      <c r="AD106" s="116"/>
      <c r="AE106" s="116"/>
      <c r="AF106" s="116"/>
      <c r="AK106" s="128"/>
    </row>
    <row r="107" spans="2:39" ht="30" customHeight="1" x14ac:dyDescent="0.25">
      <c r="B107" s="4"/>
      <c r="C107" s="4"/>
      <c r="D107" s="113"/>
      <c r="E107" s="4"/>
      <c r="F107" s="4"/>
      <c r="G107" s="4"/>
      <c r="H107" s="113"/>
      <c r="I107" s="11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14"/>
      <c r="U107" s="114"/>
      <c r="V107" s="114"/>
      <c r="W107" s="114"/>
      <c r="X107" s="114"/>
      <c r="Y107" s="4"/>
      <c r="AC107" s="117"/>
      <c r="AD107" s="116"/>
      <c r="AE107" s="116"/>
      <c r="AF107" s="116"/>
      <c r="AK107" s="128"/>
    </row>
    <row r="108" spans="2:39" ht="30" customHeight="1" x14ac:dyDescent="0.25">
      <c r="B108" s="4"/>
      <c r="C108" s="4"/>
      <c r="D108" s="113"/>
      <c r="E108" s="4"/>
      <c r="F108" s="4"/>
      <c r="G108" s="4"/>
      <c r="H108" s="113"/>
      <c r="I108" s="11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14"/>
      <c r="U108" s="114"/>
      <c r="V108" s="114"/>
      <c r="W108" s="114"/>
      <c r="X108" s="114"/>
      <c r="Y108" s="4"/>
      <c r="AC108" s="117"/>
      <c r="AD108" s="116"/>
      <c r="AE108" s="119"/>
      <c r="AF108" s="116"/>
      <c r="AK108" s="129"/>
    </row>
    <row r="109" spans="2:39" ht="30" customHeight="1" x14ac:dyDescent="0.25">
      <c r="B109" s="4"/>
      <c r="C109" s="4"/>
      <c r="D109" s="113"/>
      <c r="E109" s="4"/>
      <c r="F109" s="4"/>
      <c r="G109" s="4"/>
      <c r="H109" s="113"/>
      <c r="I109" s="11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14"/>
      <c r="U109" s="114"/>
      <c r="V109" s="114"/>
      <c r="W109" s="114"/>
      <c r="X109" s="114"/>
      <c r="Y109" s="4"/>
      <c r="AC109" s="117"/>
      <c r="AD109" s="116"/>
      <c r="AE109" s="116"/>
      <c r="AF109" s="116"/>
    </row>
    <row r="110" spans="2:39" ht="30" customHeight="1" x14ac:dyDescent="0.25">
      <c r="B110" s="4"/>
      <c r="C110" s="4"/>
      <c r="D110" s="113"/>
      <c r="E110" s="4"/>
      <c r="F110" s="4"/>
      <c r="G110" s="4"/>
      <c r="H110" s="113"/>
      <c r="I110" s="11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14"/>
      <c r="U110" s="114"/>
      <c r="V110" s="114"/>
      <c r="W110" s="114"/>
      <c r="X110" s="114"/>
      <c r="Y110" s="4"/>
    </row>
    <row r="111" spans="2:39" ht="30" customHeight="1" x14ac:dyDescent="0.25">
      <c r="B111" s="4"/>
      <c r="C111" s="4"/>
      <c r="D111" s="113"/>
      <c r="E111" s="4"/>
      <c r="F111" s="4"/>
      <c r="G111" s="4"/>
      <c r="H111" s="113"/>
      <c r="I111" s="11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14"/>
      <c r="U111" s="114"/>
      <c r="V111" s="114"/>
      <c r="W111" s="114"/>
      <c r="X111" s="114"/>
      <c r="Y111" s="4"/>
    </row>
    <row r="112" spans="2:39" ht="30" customHeight="1" x14ac:dyDescent="0.25">
      <c r="B112" s="4"/>
      <c r="C112" s="4"/>
      <c r="D112" s="113"/>
      <c r="E112" s="4"/>
      <c r="F112" s="4"/>
      <c r="G112" s="4"/>
      <c r="H112" s="113"/>
      <c r="I112" s="11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14"/>
      <c r="U112" s="114"/>
      <c r="V112" s="114"/>
      <c r="W112" s="114"/>
      <c r="X112" s="114"/>
      <c r="Y112" s="4"/>
    </row>
    <row r="113" spans="2:25" ht="30" customHeight="1" x14ac:dyDescent="0.25">
      <c r="B113" s="4"/>
      <c r="C113" s="4"/>
      <c r="D113" s="113"/>
      <c r="E113" s="4"/>
      <c r="F113" s="4"/>
      <c r="G113" s="4"/>
      <c r="H113" s="113"/>
      <c r="I113" s="11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14"/>
      <c r="U113" s="114"/>
      <c r="V113" s="114"/>
      <c r="W113" s="114"/>
      <c r="X113" s="114"/>
      <c r="Y113" s="4"/>
    </row>
    <row r="114" spans="2:25" ht="30" customHeight="1" x14ac:dyDescent="0.25">
      <c r="B114" s="4"/>
      <c r="C114" s="4"/>
      <c r="D114" s="113"/>
      <c r="E114" s="4"/>
      <c r="F114" s="4"/>
      <c r="G114" s="4"/>
      <c r="H114" s="113"/>
      <c r="I114" s="11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14"/>
      <c r="U114" s="114"/>
      <c r="V114" s="114"/>
      <c r="W114" s="114"/>
      <c r="X114" s="114"/>
      <c r="Y114" s="4"/>
    </row>
    <row r="115" spans="2:25" ht="30" customHeight="1" x14ac:dyDescent="0.25">
      <c r="B115" s="4"/>
      <c r="C115" s="4"/>
      <c r="D115" s="113"/>
      <c r="E115" s="4"/>
      <c r="F115" s="4"/>
      <c r="G115" s="4"/>
      <c r="H115" s="113"/>
      <c r="I115" s="11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14"/>
      <c r="U115" s="114"/>
      <c r="V115" s="114"/>
      <c r="W115" s="114"/>
      <c r="X115" s="114"/>
      <c r="Y115" s="4"/>
    </row>
    <row r="116" spans="2:25" ht="30" customHeight="1" x14ac:dyDescent="0.25">
      <c r="B116" s="4"/>
      <c r="C116" s="4"/>
      <c r="D116" s="113"/>
      <c r="E116" s="4"/>
      <c r="F116" s="4"/>
      <c r="G116" s="4"/>
      <c r="H116" s="113"/>
      <c r="I116" s="11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14"/>
      <c r="U116" s="114"/>
      <c r="V116" s="114"/>
      <c r="W116" s="114"/>
      <c r="X116" s="114"/>
      <c r="Y116" s="4"/>
    </row>
    <row r="117" spans="2:25" ht="30" customHeight="1" x14ac:dyDescent="0.25">
      <c r="B117" s="4"/>
      <c r="C117" s="4"/>
      <c r="D117" s="113"/>
      <c r="E117" s="4"/>
      <c r="F117" s="4"/>
      <c r="G117" s="4"/>
      <c r="H117" s="113"/>
      <c r="I117" s="11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114"/>
      <c r="U117" s="114"/>
      <c r="V117" s="114"/>
      <c r="W117" s="114"/>
      <c r="X117" s="114"/>
      <c r="Y117" s="4"/>
    </row>
    <row r="118" spans="2:25" ht="30" customHeight="1" x14ac:dyDescent="0.25">
      <c r="B118" s="4"/>
      <c r="C118" s="4"/>
      <c r="D118" s="113"/>
      <c r="E118" s="4"/>
      <c r="F118" s="4"/>
      <c r="G118" s="4"/>
      <c r="H118" s="113"/>
      <c r="I118" s="11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114"/>
      <c r="U118" s="114"/>
      <c r="V118" s="114"/>
      <c r="W118" s="114"/>
      <c r="X118" s="114"/>
      <c r="Y118" s="4"/>
    </row>
    <row r="119" spans="2:25" ht="30" customHeight="1" x14ac:dyDescent="0.25">
      <c r="B119" s="4"/>
      <c r="C119" s="4"/>
      <c r="D119" s="113"/>
      <c r="E119" s="4"/>
      <c r="F119" s="4"/>
      <c r="G119" s="4"/>
      <c r="H119" s="113"/>
      <c r="I119" s="11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114"/>
      <c r="U119" s="114"/>
      <c r="V119" s="114"/>
      <c r="W119" s="114"/>
      <c r="X119" s="114"/>
      <c r="Y119" s="4"/>
    </row>
    <row r="120" spans="2:25" ht="30" customHeight="1" x14ac:dyDescent="0.25">
      <c r="B120" s="4"/>
      <c r="C120" s="4"/>
      <c r="D120" s="113"/>
      <c r="E120" s="4"/>
      <c r="F120" s="4"/>
      <c r="G120" s="4"/>
      <c r="H120" s="113"/>
      <c r="I120" s="11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114"/>
      <c r="U120" s="114"/>
      <c r="V120" s="114"/>
      <c r="W120" s="114"/>
      <c r="X120" s="114"/>
      <c r="Y120" s="4"/>
    </row>
  </sheetData>
  <sheetProtection algorithmName="SHA-512" hashValue="tkK+SUnxdShZPwKrs5O3MQghnlSXZME/d/1ymKeuzn5mNubyHdXUo2JbcORVXfbvC05eeKLnlF35V9l+kLIF4w==" saltValue="E2KOF9I7ULZelWRGprVV8A==" spinCount="100000" sheet="1" objects="1" scenarios="1"/>
  <mergeCells count="389">
    <mergeCell ref="R9:T9"/>
    <mergeCell ref="W9:AA9"/>
    <mergeCell ref="K10:M10"/>
    <mergeCell ref="R10:S10"/>
    <mergeCell ref="Y10:AA10"/>
    <mergeCell ref="P11:T11"/>
    <mergeCell ref="P2:T2"/>
    <mergeCell ref="R3:T4"/>
    <mergeCell ref="R5:T6"/>
    <mergeCell ref="R7:T8"/>
    <mergeCell ref="V5:AL5"/>
    <mergeCell ref="V7:AL7"/>
    <mergeCell ref="V3:AL3"/>
    <mergeCell ref="B19:K19"/>
    <mergeCell ref="O19:Y19"/>
    <mergeCell ref="E20:F20"/>
    <mergeCell ref="H20:I20"/>
    <mergeCell ref="B21:B22"/>
    <mergeCell ref="D21:D22"/>
    <mergeCell ref="E21:F22"/>
    <mergeCell ref="H21:I22"/>
    <mergeCell ref="K21:K22"/>
    <mergeCell ref="O21:O22"/>
    <mergeCell ref="R21:S22"/>
    <mergeCell ref="T21:U22"/>
    <mergeCell ref="W21:W22"/>
    <mergeCell ref="Y21:Y22"/>
    <mergeCell ref="F23:G23"/>
    <mergeCell ref="I23:J23"/>
    <mergeCell ref="P23:Q23"/>
    <mergeCell ref="R23:S23"/>
    <mergeCell ref="T23:U23"/>
    <mergeCell ref="F24:G24"/>
    <mergeCell ref="I24:J24"/>
    <mergeCell ref="P24:Q24"/>
    <mergeCell ref="R24:S24"/>
    <mergeCell ref="T24:U24"/>
    <mergeCell ref="F25:G25"/>
    <mergeCell ref="I25:J25"/>
    <mergeCell ref="P25:Q25"/>
    <mergeCell ref="R25:S25"/>
    <mergeCell ref="T25:U25"/>
    <mergeCell ref="F26:G26"/>
    <mergeCell ref="I26:J26"/>
    <mergeCell ref="P26:Q26"/>
    <mergeCell ref="R26:S26"/>
    <mergeCell ref="T26:U26"/>
    <mergeCell ref="F27:G27"/>
    <mergeCell ref="I27:J27"/>
    <mergeCell ref="P27:Q27"/>
    <mergeCell ref="R27:S27"/>
    <mergeCell ref="T27:U27"/>
    <mergeCell ref="F28:G28"/>
    <mergeCell ref="I28:J28"/>
    <mergeCell ref="P28:Q28"/>
    <mergeCell ref="R28:S28"/>
    <mergeCell ref="T28:U28"/>
    <mergeCell ref="F29:G29"/>
    <mergeCell ref="I29:J29"/>
    <mergeCell ref="P29:Q29"/>
    <mergeCell ref="R29:S29"/>
    <mergeCell ref="T29:U29"/>
    <mergeCell ref="F30:G30"/>
    <mergeCell ref="I30:J30"/>
    <mergeCell ref="P30:Q30"/>
    <mergeCell ref="R30:S30"/>
    <mergeCell ref="T30:U30"/>
    <mergeCell ref="F31:G31"/>
    <mergeCell ref="I31:J31"/>
    <mergeCell ref="P31:Q31"/>
    <mergeCell ref="R31:S31"/>
    <mergeCell ref="T31:U31"/>
    <mergeCell ref="F32:G32"/>
    <mergeCell ref="I32:J32"/>
    <mergeCell ref="P32:Q32"/>
    <mergeCell ref="R32:S32"/>
    <mergeCell ref="T32:U32"/>
    <mergeCell ref="F33:G33"/>
    <mergeCell ref="I33:J33"/>
    <mergeCell ref="P33:Q33"/>
    <mergeCell ref="R33:S33"/>
    <mergeCell ref="T33:U33"/>
    <mergeCell ref="F34:G34"/>
    <mergeCell ref="I34:J34"/>
    <mergeCell ref="P34:Q34"/>
    <mergeCell ref="R34:S34"/>
    <mergeCell ref="T34:U34"/>
    <mergeCell ref="F35:G35"/>
    <mergeCell ref="I35:J35"/>
    <mergeCell ref="P35:Q35"/>
    <mergeCell ref="R35:S35"/>
    <mergeCell ref="T35:U35"/>
    <mergeCell ref="F36:G36"/>
    <mergeCell ref="I36:J36"/>
    <mergeCell ref="P36:Q36"/>
    <mergeCell ref="R36:S36"/>
    <mergeCell ref="T36:U36"/>
    <mergeCell ref="F37:G37"/>
    <mergeCell ref="I37:J37"/>
    <mergeCell ref="P37:Q37"/>
    <mergeCell ref="R37:S37"/>
    <mergeCell ref="T37:U37"/>
    <mergeCell ref="F38:G38"/>
    <mergeCell ref="I38:J38"/>
    <mergeCell ref="P38:Q38"/>
    <mergeCell ref="R38:S38"/>
    <mergeCell ref="T38:U38"/>
    <mergeCell ref="F39:G39"/>
    <mergeCell ref="I39:J39"/>
    <mergeCell ref="P39:Q39"/>
    <mergeCell ref="R39:S39"/>
    <mergeCell ref="T39:U39"/>
    <mergeCell ref="F40:G40"/>
    <mergeCell ref="I40:J40"/>
    <mergeCell ref="P40:Q40"/>
    <mergeCell ref="R40:S40"/>
    <mergeCell ref="T40:U40"/>
    <mergeCell ref="F41:G41"/>
    <mergeCell ref="I41:J41"/>
    <mergeCell ref="P41:Q41"/>
    <mergeCell ref="R41:S41"/>
    <mergeCell ref="T41:U41"/>
    <mergeCell ref="F42:G42"/>
    <mergeCell ref="I42:J42"/>
    <mergeCell ref="P42:Q42"/>
    <mergeCell ref="R42:S42"/>
    <mergeCell ref="T42:U42"/>
    <mergeCell ref="F43:G43"/>
    <mergeCell ref="I43:J43"/>
    <mergeCell ref="P43:Q43"/>
    <mergeCell ref="R43:S43"/>
    <mergeCell ref="T43:U43"/>
    <mergeCell ref="F44:G44"/>
    <mergeCell ref="I44:J44"/>
    <mergeCell ref="P44:Q44"/>
    <mergeCell ref="R44:S44"/>
    <mergeCell ref="T44:U44"/>
    <mergeCell ref="F45:G45"/>
    <mergeCell ref="I45:J45"/>
    <mergeCell ref="P45:Q45"/>
    <mergeCell ref="R45:S45"/>
    <mergeCell ref="T45:U45"/>
    <mergeCell ref="F46:G46"/>
    <mergeCell ref="I46:J46"/>
    <mergeCell ref="P46:Q46"/>
    <mergeCell ref="R46:S46"/>
    <mergeCell ref="T46:U46"/>
    <mergeCell ref="F47:G47"/>
    <mergeCell ref="I47:J47"/>
    <mergeCell ref="P47:Q47"/>
    <mergeCell ref="R47:S47"/>
    <mergeCell ref="T47:U47"/>
    <mergeCell ref="F48:G48"/>
    <mergeCell ref="I48:J48"/>
    <mergeCell ref="P48:Q48"/>
    <mergeCell ref="R48:S48"/>
    <mergeCell ref="T48:U48"/>
    <mergeCell ref="F49:G49"/>
    <mergeCell ref="I49:J49"/>
    <mergeCell ref="P49:Q49"/>
    <mergeCell ref="R49:S49"/>
    <mergeCell ref="T49:U49"/>
    <mergeCell ref="F50:G50"/>
    <mergeCell ref="I50:J50"/>
    <mergeCell ref="P50:Q50"/>
    <mergeCell ref="R50:S50"/>
    <mergeCell ref="T50:U50"/>
    <mergeCell ref="F51:G51"/>
    <mergeCell ref="I51:J51"/>
    <mergeCell ref="P51:Q51"/>
    <mergeCell ref="R51:S51"/>
    <mergeCell ref="T51:U51"/>
    <mergeCell ref="F52:G52"/>
    <mergeCell ref="I52:J52"/>
    <mergeCell ref="P52:Q52"/>
    <mergeCell ref="R52:S52"/>
    <mergeCell ref="T52:U52"/>
    <mergeCell ref="F53:G53"/>
    <mergeCell ref="I53:J53"/>
    <mergeCell ref="P53:Q53"/>
    <mergeCell ref="R53:S53"/>
    <mergeCell ref="T53:U53"/>
    <mergeCell ref="F54:G54"/>
    <mergeCell ref="I54:J54"/>
    <mergeCell ref="P54:Q54"/>
    <mergeCell ref="R54:S54"/>
    <mergeCell ref="T54:U54"/>
    <mergeCell ref="F55:G55"/>
    <mergeCell ref="I55:J55"/>
    <mergeCell ref="P55:Q55"/>
    <mergeCell ref="R55:S55"/>
    <mergeCell ref="T55:U55"/>
    <mergeCell ref="F56:G56"/>
    <mergeCell ref="I56:J56"/>
    <mergeCell ref="P56:Q56"/>
    <mergeCell ref="R56:S56"/>
    <mergeCell ref="T56:U56"/>
    <mergeCell ref="F57:G57"/>
    <mergeCell ref="I57:J57"/>
    <mergeCell ref="P57:Q57"/>
    <mergeCell ref="R57:S57"/>
    <mergeCell ref="T57:U57"/>
    <mergeCell ref="F58:G58"/>
    <mergeCell ref="I58:J58"/>
    <mergeCell ref="P58:Q58"/>
    <mergeCell ref="R58:S58"/>
    <mergeCell ref="T58:U58"/>
    <mergeCell ref="F59:G59"/>
    <mergeCell ref="I59:J59"/>
    <mergeCell ref="P59:Q59"/>
    <mergeCell ref="R59:S59"/>
    <mergeCell ref="T59:U59"/>
    <mergeCell ref="F60:G60"/>
    <mergeCell ref="I60:J60"/>
    <mergeCell ref="P60:Q60"/>
    <mergeCell ref="R60:S60"/>
    <mergeCell ref="T60:U60"/>
    <mergeCell ref="F61:G61"/>
    <mergeCell ref="I61:J61"/>
    <mergeCell ref="P61:Q61"/>
    <mergeCell ref="R61:S61"/>
    <mergeCell ref="T61:U61"/>
    <mergeCell ref="F62:G62"/>
    <mergeCell ref="I62:J62"/>
    <mergeCell ref="P62:Q62"/>
    <mergeCell ref="R62:S62"/>
    <mergeCell ref="T62:U62"/>
    <mergeCell ref="F63:G63"/>
    <mergeCell ref="I63:J63"/>
    <mergeCell ref="P63:Q63"/>
    <mergeCell ref="R63:S63"/>
    <mergeCell ref="T63:U63"/>
    <mergeCell ref="F64:G64"/>
    <mergeCell ref="I64:J64"/>
    <mergeCell ref="P64:Q64"/>
    <mergeCell ref="R64:S64"/>
    <mergeCell ref="T64:U64"/>
    <mergeCell ref="F65:G65"/>
    <mergeCell ref="I65:J65"/>
    <mergeCell ref="P65:Q65"/>
    <mergeCell ref="R65:S65"/>
    <mergeCell ref="T65:U65"/>
    <mergeCell ref="F66:G66"/>
    <mergeCell ref="I66:J66"/>
    <mergeCell ref="P66:Q66"/>
    <mergeCell ref="R66:S66"/>
    <mergeCell ref="T66:U66"/>
    <mergeCell ref="F67:G67"/>
    <mergeCell ref="I67:J67"/>
    <mergeCell ref="P67:Q67"/>
    <mergeCell ref="R67:S67"/>
    <mergeCell ref="T67:U67"/>
    <mergeCell ref="F68:G68"/>
    <mergeCell ref="I68:J68"/>
    <mergeCell ref="P68:Q68"/>
    <mergeCell ref="R68:S68"/>
    <mergeCell ref="T68:U68"/>
    <mergeCell ref="F69:G69"/>
    <mergeCell ref="I69:J69"/>
    <mergeCell ref="P69:Q69"/>
    <mergeCell ref="R69:S69"/>
    <mergeCell ref="T69:U69"/>
    <mergeCell ref="F70:G70"/>
    <mergeCell ref="I70:J70"/>
    <mergeCell ref="P70:Q70"/>
    <mergeCell ref="R70:S70"/>
    <mergeCell ref="T70:U70"/>
    <mergeCell ref="F71:G71"/>
    <mergeCell ref="I71:J71"/>
    <mergeCell ref="P71:Q71"/>
    <mergeCell ref="R71:S71"/>
    <mergeCell ref="T71:U71"/>
    <mergeCell ref="F72:G72"/>
    <mergeCell ref="I72:J72"/>
    <mergeCell ref="P72:Q72"/>
    <mergeCell ref="R72:S72"/>
    <mergeCell ref="T72:U72"/>
    <mergeCell ref="F73:G73"/>
    <mergeCell ref="I73:J73"/>
    <mergeCell ref="P73:Q73"/>
    <mergeCell ref="R73:S73"/>
    <mergeCell ref="T73:U73"/>
    <mergeCell ref="F74:G74"/>
    <mergeCell ref="I74:J74"/>
    <mergeCell ref="P74:Q74"/>
    <mergeCell ref="R74:S74"/>
    <mergeCell ref="T74:U74"/>
    <mergeCell ref="F75:G75"/>
    <mergeCell ref="I75:J75"/>
    <mergeCell ref="P75:Q75"/>
    <mergeCell ref="R75:S75"/>
    <mergeCell ref="T75:U75"/>
    <mergeCell ref="F76:G76"/>
    <mergeCell ref="I76:J76"/>
    <mergeCell ref="P76:Q76"/>
    <mergeCell ref="R76:S76"/>
    <mergeCell ref="T76:U76"/>
    <mergeCell ref="F77:G77"/>
    <mergeCell ref="I77:J77"/>
    <mergeCell ref="P77:Q77"/>
    <mergeCell ref="R77:S77"/>
    <mergeCell ref="T77:U77"/>
    <mergeCell ref="F78:G78"/>
    <mergeCell ref="I78:J78"/>
    <mergeCell ref="P78:Q78"/>
    <mergeCell ref="R78:S78"/>
    <mergeCell ref="T78:U78"/>
    <mergeCell ref="F79:G79"/>
    <mergeCell ref="I79:J79"/>
    <mergeCell ref="P79:Q79"/>
    <mergeCell ref="R79:S79"/>
    <mergeCell ref="T79:U79"/>
    <mergeCell ref="F80:G80"/>
    <mergeCell ref="I80:J80"/>
    <mergeCell ref="P80:Q80"/>
    <mergeCell ref="R80:S80"/>
    <mergeCell ref="T80:U80"/>
    <mergeCell ref="F81:G81"/>
    <mergeCell ref="I81:J81"/>
    <mergeCell ref="P81:Q81"/>
    <mergeCell ref="R81:S81"/>
    <mergeCell ref="T81:U81"/>
    <mergeCell ref="F82:G82"/>
    <mergeCell ref="I82:J82"/>
    <mergeCell ref="P82:Q82"/>
    <mergeCell ref="R82:S82"/>
    <mergeCell ref="T82:U82"/>
    <mergeCell ref="F83:G83"/>
    <mergeCell ref="I83:J83"/>
    <mergeCell ref="P83:Q83"/>
    <mergeCell ref="R83:S83"/>
    <mergeCell ref="T83:U83"/>
    <mergeCell ref="F84:G84"/>
    <mergeCell ref="I84:J84"/>
    <mergeCell ref="P84:Q84"/>
    <mergeCell ref="R84:S84"/>
    <mergeCell ref="T84:U84"/>
    <mergeCell ref="P88:Q88"/>
    <mergeCell ref="R88:S88"/>
    <mergeCell ref="T88:U88"/>
    <mergeCell ref="F85:G85"/>
    <mergeCell ref="I85:J85"/>
    <mergeCell ref="P85:Q85"/>
    <mergeCell ref="R85:S85"/>
    <mergeCell ref="T85:U85"/>
    <mergeCell ref="F86:G86"/>
    <mergeCell ref="I86:J86"/>
    <mergeCell ref="P86:Q86"/>
    <mergeCell ref="R86:S86"/>
    <mergeCell ref="T86:U86"/>
    <mergeCell ref="F94:G94"/>
    <mergeCell ref="I94:J94"/>
    <mergeCell ref="P94:Q94"/>
    <mergeCell ref="R94:S94"/>
    <mergeCell ref="T94:U94"/>
    <mergeCell ref="F92:G92"/>
    <mergeCell ref="I92:J92"/>
    <mergeCell ref="P92:Q92"/>
    <mergeCell ref="R92:S92"/>
    <mergeCell ref="T92:U92"/>
    <mergeCell ref="F93:G93"/>
    <mergeCell ref="I93:J93"/>
    <mergeCell ref="P93:Q93"/>
    <mergeCell ref="R93:S93"/>
    <mergeCell ref="T93:U93"/>
    <mergeCell ref="AM3:AN8"/>
    <mergeCell ref="AM1:AN2"/>
    <mergeCell ref="F91:G91"/>
    <mergeCell ref="I91:J91"/>
    <mergeCell ref="P91:Q91"/>
    <mergeCell ref="R91:S91"/>
    <mergeCell ref="T91:U91"/>
    <mergeCell ref="F89:G89"/>
    <mergeCell ref="I89:J89"/>
    <mergeCell ref="P89:Q89"/>
    <mergeCell ref="R89:S89"/>
    <mergeCell ref="T89:U89"/>
    <mergeCell ref="F90:G90"/>
    <mergeCell ref="I90:J90"/>
    <mergeCell ref="P90:Q90"/>
    <mergeCell ref="R90:S90"/>
    <mergeCell ref="T90:U90"/>
    <mergeCell ref="F87:G87"/>
    <mergeCell ref="I87:J87"/>
    <mergeCell ref="P87:Q87"/>
    <mergeCell ref="R87:S87"/>
    <mergeCell ref="T87:U87"/>
    <mergeCell ref="F88:G88"/>
    <mergeCell ref="I88:J88"/>
  </mergeCells>
  <conditionalFormatting sqref="W8:X8">
    <cfRule type="expression" dxfId="17" priority="17" stopIfTrue="1">
      <formula>(P8&gt;72)</formula>
    </cfRule>
  </conditionalFormatting>
  <conditionalFormatting sqref="P9">
    <cfRule type="expression" dxfId="16" priority="18" stopIfTrue="1">
      <formula>IF(J9="",1,0)</formula>
    </cfRule>
  </conditionalFormatting>
  <conditionalFormatting sqref="P11">
    <cfRule type="expression" dxfId="15" priority="19" stopIfTrue="1">
      <formula>IF(J11="",1,0)</formula>
    </cfRule>
  </conditionalFormatting>
  <conditionalFormatting sqref="V3">
    <cfRule type="expression" dxfId="14" priority="20" stopIfTrue="1">
      <formula>IF(OR(R3&gt;150000,AND(R3="",V5=" OK",V7=" OK =&gt; PRAZO MÁXIMO = "&amp;(BN26)&amp;" MESES.")),1,0)</formula>
    </cfRule>
  </conditionalFormatting>
  <conditionalFormatting sqref="V7">
    <cfRule type="expression" dxfId="13" priority="21" stopIfTrue="1">
      <formula>(R7&gt;BN26)</formula>
    </cfRule>
  </conditionalFormatting>
  <conditionalFormatting sqref="BN6">
    <cfRule type="expression" dxfId="12" priority="22" stopIfTrue="1">
      <formula>IF(BK6&gt;(DK26*12),1,0)</formula>
    </cfRule>
  </conditionalFormatting>
  <conditionalFormatting sqref="B21:E21 C22 G22 G21:H21 J21:K22">
    <cfRule type="cellIs" dxfId="11" priority="16" stopIfTrue="1" operator="notEqual">
      <formula>""</formula>
    </cfRule>
  </conditionalFormatting>
  <conditionalFormatting sqref="O21:R21 P22:Q22 T21 V21:Y21 V22 X22:Y22">
    <cfRule type="cellIs" dxfId="10" priority="15" stopIfTrue="1" operator="notEqual">
      <formula>""</formula>
    </cfRule>
  </conditionalFormatting>
  <conditionalFormatting sqref="O23:T94 V23:Y94">
    <cfRule type="cellIs" dxfId="9" priority="14" stopIfTrue="1" operator="notEqual">
      <formula>""</formula>
    </cfRule>
  </conditionalFormatting>
  <conditionalFormatting sqref="B23:K94">
    <cfRule type="cellIs" dxfId="8" priority="13" stopIfTrue="1" operator="notEqual">
      <formula>""</formula>
    </cfRule>
  </conditionalFormatting>
  <conditionalFormatting sqref="V5 AO5:AP5">
    <cfRule type="cellIs" dxfId="7" priority="2" operator="equal">
      <formula>" =&gt; MENOR DE 18 ANOS"</formula>
    </cfRule>
    <cfRule type="cellIs" dxfId="6" priority="3" operator="equal">
      <formula>" =&gt; DATA INVÁLIDA."</formula>
    </cfRule>
    <cfRule type="cellIs" dxfId="5" priority="8" operator="equal">
      <formula>" =&gt; IDADE ACIMA DO LIMITE PERMITIDO =  80 ANOS E 6 MESES."</formula>
    </cfRule>
    <cfRule type="cellIs" dxfId="4" priority="11" operator="equal">
      <formula>" =&gt; PREENCHA A DATA COLOCANDO NO FORMATO  "&amp;TEXT("""dd/mm/aaaa""","""dd/mm/aaaa""")&amp;"  COM AS BARRAS."</formula>
    </cfRule>
  </conditionalFormatting>
  <conditionalFormatting sqref="V7 AO7:AP7">
    <cfRule type="expression" dxfId="3" priority="4">
      <formula>IF(AND(R3="",R5="",R7=""),1,0)</formula>
    </cfRule>
    <cfRule type="cellIs" dxfId="2" priority="5" operator="equal">
      <formula>""</formula>
    </cfRule>
    <cfRule type="cellIs" dxfId="1" priority="6" operator="equal">
      <formula>" =&gt; CORRIJA: PRAZO MÁXIMO = "&amp;(BN26)&amp;" MESES."</formula>
    </cfRule>
  </conditionalFormatting>
  <conditionalFormatting sqref="V7">
    <cfRule type="expression" dxfId="0" priority="1">
      <formula>AND(R7=0,BN26&gt;0)</formula>
    </cfRule>
  </conditionalFormatting>
  <printOptions horizontalCentered="1"/>
  <pageMargins left="0" right="0.39370078740157483" top="0.59055118110236227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Simulador REFORM_CONST_LEGALIZ</vt:lpstr>
      <vt:lpstr>'Simulador REFORM_CONST_LEGALIZ'!Area_de_impressao</vt:lpstr>
      <vt:lpstr>'Simulador REFORM_CONST_LEGALIZ'!Titulos_de_impressao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H</dc:creator>
  <cp:lastModifiedBy>CARLOS HENRIQUE VIEIRA MARTINS</cp:lastModifiedBy>
  <cp:lastPrinted>2024-09-20T12:00:24Z</cp:lastPrinted>
  <dcterms:created xsi:type="dcterms:W3CDTF">2024-03-24T02:55:00Z</dcterms:created>
  <dcterms:modified xsi:type="dcterms:W3CDTF">2024-09-20T12:00:34Z</dcterms:modified>
</cp:coreProperties>
</file>